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F:\07 - Projections\Actualisations annuelles\2026\Envoi\"/>
    </mc:Choice>
  </mc:AlternateContent>
  <xr:revisionPtr revIDLastSave="0" documentId="13_ncr:1_{3DB72ED6-EF66-4461-9417-D6D19C3A8E8F}" xr6:coauthVersionLast="47" xr6:coauthVersionMax="47" xr10:uidLastSave="{00000000-0000-0000-0000-000000000000}"/>
  <bookViews>
    <workbookView xWindow="-110" yWindow="-110" windowWidth="19420" windowHeight="10300" activeTab="9" xr2:uid="{00000000-000D-0000-FFFF-FFFF00000000}"/>
  </bookViews>
  <sheets>
    <sheet name="Info" sheetId="4" r:id="rId1"/>
    <sheet name="Revalo_RB" sheetId="26" r:id="rId2"/>
    <sheet name="Revalo_Inval" sheetId="27" r:id="rId3"/>
    <sheet name="ASPA" sheetId="20" r:id="rId4"/>
    <sheet name="Minima" sheetId="22" r:id="rId5"/>
    <sheet name="Prix_HT" sheetId="23" r:id="rId6"/>
    <sheet name="Sal_valid" sheetId="10" r:id="rId7"/>
    <sheet name="Smic_AVPF" sheetId="11" r:id="rId8"/>
    <sheet name="Tx_CNAV" sheetId="33" r:id="rId9"/>
    <sheet name="AGIRC-ARRCO" sheetId="24" r:id="rId10"/>
    <sheet name="ARRCO" sheetId="28" r:id="rId11"/>
    <sheet name="AGIRC" sheetId="32" r:id="rId12"/>
    <sheet name="RAFP" sheetId="30" r:id="rId13"/>
  </sheets>
  <calcPr calcId="191029" iterate="1" iterateCount="100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5" i="27" l="1"/>
  <c r="C86" i="27"/>
  <c r="C87" i="27"/>
  <c r="C88" i="27"/>
  <c r="C89" i="27"/>
  <c r="C90" i="27"/>
  <c r="C91" i="27"/>
  <c r="C92" i="27"/>
  <c r="C93" i="27"/>
  <c r="C94" i="27"/>
  <c r="C95" i="27"/>
  <c r="C96" i="27"/>
  <c r="C97" i="27"/>
  <c r="C98" i="27"/>
  <c r="C99" i="27"/>
  <c r="C100" i="27"/>
  <c r="C101" i="27"/>
  <c r="C102" i="27"/>
  <c r="C103" i="27"/>
  <c r="C104" i="27"/>
  <c r="C105" i="27"/>
  <c r="C106" i="27"/>
  <c r="C107" i="27"/>
  <c r="C108" i="27"/>
  <c r="C109" i="27"/>
  <c r="C110" i="27"/>
  <c r="C111" i="27"/>
  <c r="C112" i="27"/>
  <c r="C113" i="27"/>
  <c r="C114" i="27"/>
  <c r="C115" i="27"/>
  <c r="C116" i="27"/>
  <c r="C117" i="27"/>
  <c r="C118" i="27"/>
  <c r="C119" i="27"/>
  <c r="C120" i="27"/>
  <c r="C121" i="27"/>
  <c r="C122" i="27"/>
  <c r="C123" i="27"/>
  <c r="C124" i="27"/>
  <c r="C125" i="27"/>
  <c r="C126" i="27"/>
  <c r="C127" i="27"/>
  <c r="C128" i="27"/>
  <c r="C129" i="27"/>
  <c r="C130" i="27"/>
  <c r="B39" i="20"/>
  <c r="F39" i="20"/>
  <c r="G39" i="20"/>
  <c r="L39" i="20"/>
  <c r="M39" i="20"/>
  <c r="U28" i="22"/>
  <c r="AH28" i="22" s="1"/>
  <c r="X28" i="22"/>
  <c r="Y28" i="22"/>
  <c r="Z28" i="22"/>
  <c r="C28" i="22"/>
  <c r="K28" i="22" s="1"/>
  <c r="D27" i="30"/>
  <c r="V82" i="10"/>
  <c r="V78" i="10"/>
  <c r="V74" i="10"/>
  <c r="F62" i="24"/>
  <c r="G62" i="24" s="1"/>
  <c r="J62" i="24" s="1"/>
  <c r="K62" i="24" s="1"/>
  <c r="L62" i="24" s="1"/>
  <c r="G13" i="24"/>
  <c r="F13" i="24"/>
  <c r="E13" i="24"/>
  <c r="L12" i="24"/>
  <c r="K12" i="24"/>
  <c r="J12" i="24"/>
  <c r="D130" i="27"/>
  <c r="D129" i="27"/>
  <c r="D128" i="27"/>
  <c r="D127" i="27"/>
  <c r="D126" i="27"/>
  <c r="D125" i="27"/>
  <c r="D124" i="27"/>
  <c r="D123" i="27"/>
  <c r="D122" i="27"/>
  <c r="D121" i="27"/>
  <c r="D120" i="27"/>
  <c r="D119" i="27"/>
  <c r="D118" i="27"/>
  <c r="D117" i="27"/>
  <c r="D116" i="27"/>
  <c r="D115" i="27"/>
  <c r="D114" i="27"/>
  <c r="D113" i="27"/>
  <c r="D112" i="27"/>
  <c r="D111" i="27"/>
  <c r="D110" i="27"/>
  <c r="D109" i="27"/>
  <c r="D108" i="27"/>
  <c r="D107" i="27"/>
  <c r="D106" i="27"/>
  <c r="D105" i="27"/>
  <c r="D104" i="27"/>
  <c r="D103" i="27"/>
  <c r="D102" i="27"/>
  <c r="D101" i="27"/>
  <c r="D100" i="27"/>
  <c r="D99" i="27"/>
  <c r="D98" i="27"/>
  <c r="D97" i="27"/>
  <c r="D96" i="27"/>
  <c r="D95" i="27"/>
  <c r="D94" i="27"/>
  <c r="D93" i="27"/>
  <c r="D92" i="27"/>
  <c r="D91" i="27"/>
  <c r="AO17" i="24"/>
  <c r="AO19" i="24"/>
  <c r="AO23" i="24"/>
  <c r="AQ48" i="24"/>
  <c r="AQ49" i="24" s="1"/>
  <c r="AQ50" i="24" s="1"/>
  <c r="AQ51" i="24" s="1"/>
  <c r="AQ52" i="24" s="1"/>
  <c r="AQ53" i="24" s="1"/>
  <c r="AQ54" i="24" s="1"/>
  <c r="AQ55" i="24" s="1"/>
  <c r="AQ56" i="24" s="1"/>
  <c r="AQ57" i="24" s="1"/>
  <c r="AO36" i="24" l="1"/>
  <c r="AO24" i="24"/>
  <c r="AO12" i="24"/>
  <c r="U83" i="10"/>
  <c r="U60" i="11" s="1"/>
  <c r="T75" i="10"/>
  <c r="T79" i="10"/>
  <c r="U75" i="10"/>
  <c r="U79" i="10"/>
  <c r="V75" i="10"/>
  <c r="V79" i="10"/>
  <c r="AO38" i="24"/>
  <c r="U76" i="10"/>
  <c r="U80" i="10"/>
  <c r="T74" i="10"/>
  <c r="T78" i="10"/>
  <c r="AO47" i="24"/>
  <c r="AO48" i="24" s="1"/>
  <c r="AO49" i="24" s="1"/>
  <c r="AO50" i="24" s="1"/>
  <c r="AO51" i="24" s="1"/>
  <c r="AO52" i="24" s="1"/>
  <c r="AO53" i="24" s="1"/>
  <c r="AO54" i="24" s="1"/>
  <c r="AO55" i="24" s="1"/>
  <c r="AO56" i="24" s="1"/>
  <c r="AO57" i="24" s="1"/>
  <c r="AO35" i="24"/>
  <c r="AO11" i="24"/>
  <c r="AP48" i="24"/>
  <c r="AP49" i="24" s="1"/>
  <c r="AP50" i="24" s="1"/>
  <c r="AP51" i="24" s="1"/>
  <c r="AP52" i="24" s="1"/>
  <c r="AP53" i="24" s="1"/>
  <c r="AP54" i="24" s="1"/>
  <c r="AP55" i="24" s="1"/>
  <c r="AP56" i="24" s="1"/>
  <c r="AP57" i="24" s="1"/>
  <c r="U74" i="10"/>
  <c r="U78" i="10"/>
  <c r="U82" i="10"/>
  <c r="AO22" i="24"/>
  <c r="AO44" i="24"/>
  <c r="AO32" i="24"/>
  <c r="T73" i="10"/>
  <c r="T77" i="10"/>
  <c r="T81" i="10"/>
  <c r="U73" i="10"/>
  <c r="U77" i="10"/>
  <c r="U81" i="10"/>
  <c r="V73" i="10"/>
  <c r="V77" i="10"/>
  <c r="V81" i="10"/>
  <c r="AO31" i="24"/>
  <c r="O83" i="10"/>
  <c r="O60" i="11" s="1"/>
  <c r="T82" i="10"/>
  <c r="V83" i="10"/>
  <c r="V60" i="11" s="1"/>
  <c r="T76" i="10"/>
  <c r="T80" i="10"/>
  <c r="AO34" i="24"/>
  <c r="AO10" i="24"/>
  <c r="AO46" i="24"/>
  <c r="AO45" i="24"/>
  <c r="AO39" i="24"/>
  <c r="AO27" i="24"/>
  <c r="AO15" i="24"/>
  <c r="V76" i="10"/>
  <c r="V80" i="10"/>
  <c r="N39" i="20"/>
  <c r="O39" i="20" s="1"/>
  <c r="Q83" i="10"/>
  <c r="Q60" i="11" s="1"/>
  <c r="H39" i="20"/>
  <c r="I39" i="20" s="1"/>
  <c r="P83" i="10"/>
  <c r="P60" i="11" s="1"/>
  <c r="D28" i="30"/>
  <c r="D29" i="30" s="1"/>
  <c r="D30" i="30" s="1"/>
  <c r="AJ28" i="22"/>
  <c r="AI28" i="22"/>
  <c r="M28" i="22"/>
  <c r="L28" i="22"/>
  <c r="E27" i="30"/>
  <c r="E28" i="30" s="1"/>
  <c r="E29" i="30" s="1"/>
  <c r="E30" i="30" s="1"/>
  <c r="AO26" i="24"/>
  <c r="AO20" i="24"/>
  <c r="AO8" i="24"/>
  <c r="AO29" i="24"/>
  <c r="AO7" i="24"/>
  <c r="AO43" i="24"/>
  <c r="AO13" i="24"/>
  <c r="AO42" i="24"/>
  <c r="AO33" i="24"/>
  <c r="AO9" i="24"/>
  <c r="AO25" i="24"/>
  <c r="AO30" i="24"/>
  <c r="AO18" i="24"/>
  <c r="AO41" i="24"/>
  <c r="AO21" i="24"/>
  <c r="AO14" i="24"/>
  <c r="AO37" i="24"/>
  <c r="AO40" i="24"/>
  <c r="AO28" i="24"/>
  <c r="AO16" i="24"/>
  <c r="AO6" i="24"/>
  <c r="BA15" i="22"/>
  <c r="AZ15" i="22"/>
  <c r="AY15" i="22"/>
  <c r="BA14" i="22"/>
  <c r="AZ14" i="22"/>
  <c r="AY14" i="22"/>
  <c r="BA12" i="22"/>
  <c r="AZ12" i="22"/>
  <c r="AY12" i="22"/>
  <c r="BA9" i="22"/>
  <c r="AZ9" i="22"/>
  <c r="AY9" i="22"/>
  <c r="BA7" i="22"/>
  <c r="AZ7" i="22"/>
  <c r="AY7" i="22"/>
  <c r="E25" i="30"/>
  <c r="E24" i="30"/>
  <c r="D25" i="30"/>
  <c r="D24" i="30"/>
  <c r="T83" i="10" l="1"/>
  <c r="T60" i="11" s="1"/>
  <c r="AJ25" i="22"/>
  <c r="AI25" i="22"/>
  <c r="AH25" i="22"/>
  <c r="Z25" i="22" l="1"/>
  <c r="Y25" i="22"/>
  <c r="X25" i="22"/>
  <c r="B38" i="20"/>
  <c r="F38" i="20"/>
  <c r="G38" i="20"/>
  <c r="L38" i="20"/>
  <c r="M38" i="20"/>
  <c r="D131" i="26"/>
  <c r="D130" i="26"/>
  <c r="D129" i="26"/>
  <c r="D128" i="26"/>
  <c r="D127" i="26"/>
  <c r="D126" i="26"/>
  <c r="D125" i="26"/>
  <c r="D124" i="26"/>
  <c r="D123" i="26"/>
  <c r="D122" i="26"/>
  <c r="D121" i="26"/>
  <c r="D120" i="26"/>
  <c r="D119" i="26"/>
  <c r="D118" i="26"/>
  <c r="D117" i="26"/>
  <c r="D116" i="26"/>
  <c r="D115" i="26"/>
  <c r="D114" i="26"/>
  <c r="D113" i="26"/>
  <c r="D112" i="26"/>
  <c r="D111" i="26"/>
  <c r="D110" i="26"/>
  <c r="D109" i="26"/>
  <c r="D108" i="26"/>
  <c r="D107" i="26"/>
  <c r="D106" i="26"/>
  <c r="D105" i="26"/>
  <c r="D104" i="26"/>
  <c r="D103" i="26"/>
  <c r="D102" i="26"/>
  <c r="D101" i="26"/>
  <c r="D100" i="26"/>
  <c r="D99" i="26"/>
  <c r="D98" i="26"/>
  <c r="D97" i="26"/>
  <c r="D96" i="26"/>
  <c r="D95" i="26"/>
  <c r="D94" i="26"/>
  <c r="D93" i="26"/>
  <c r="D92" i="26"/>
  <c r="D85" i="26" l="1"/>
  <c r="D84" i="26"/>
  <c r="N38" i="20" l="1"/>
  <c r="O38" i="20" s="1"/>
  <c r="H38" i="20"/>
  <c r="I38" i="20" s="1"/>
  <c r="P22" i="22" l="1"/>
  <c r="P21" i="22"/>
  <c r="P20" i="22"/>
  <c r="P19" i="22"/>
  <c r="P18" i="22"/>
  <c r="P17" i="22"/>
  <c r="P16" i="22"/>
  <c r="P15" i="22"/>
  <c r="P14" i="22"/>
  <c r="P13" i="22"/>
  <c r="P12" i="22"/>
  <c r="P11" i="22"/>
  <c r="P10" i="22"/>
  <c r="P9" i="22"/>
  <c r="P8" i="22"/>
  <c r="L34" i="20" l="1"/>
  <c r="M34" i="20"/>
  <c r="M35" i="20"/>
  <c r="M36" i="20"/>
  <c r="M37" i="20"/>
  <c r="L35" i="20"/>
  <c r="G37" i="20"/>
  <c r="B37" i="20"/>
  <c r="G36" i="20"/>
  <c r="B36" i="20"/>
  <c r="G35" i="20"/>
  <c r="F35" i="20"/>
  <c r="B35" i="20"/>
  <c r="G34" i="20"/>
  <c r="B34" i="20"/>
  <c r="G33" i="20"/>
  <c r="B33" i="20"/>
  <c r="G32" i="20"/>
  <c r="B32" i="20"/>
  <c r="G31" i="20"/>
  <c r="B31" i="20"/>
  <c r="G30" i="20"/>
  <c r="B30" i="20"/>
  <c r="G29" i="20"/>
  <c r="B29" i="20"/>
  <c r="G28" i="20"/>
  <c r="B28" i="20"/>
  <c r="M33" i="20"/>
  <c r="M32" i="20"/>
  <c r="M31" i="20"/>
  <c r="L31" i="20"/>
  <c r="M30" i="20"/>
  <c r="M29" i="20"/>
  <c r="M28" i="20"/>
  <c r="L28" i="20"/>
  <c r="M27" i="20"/>
  <c r="F27" i="20"/>
  <c r="F26" i="20"/>
  <c r="F25" i="20"/>
  <c r="F24" i="20"/>
  <c r="F23" i="20"/>
  <c r="F22" i="20"/>
  <c r="F21" i="20"/>
  <c r="F20" i="20"/>
  <c r="F19" i="20"/>
  <c r="F18" i="20"/>
  <c r="F17" i="20"/>
  <c r="F16" i="20"/>
  <c r="F15" i="20"/>
  <c r="F13" i="20"/>
  <c r="F12" i="20"/>
  <c r="F11" i="20"/>
  <c r="F10" i="20"/>
  <c r="F9" i="20"/>
  <c r="F8" i="20"/>
  <c r="G27" i="20"/>
  <c r="B27" i="20"/>
  <c r="G26" i="20"/>
  <c r="B26" i="20"/>
  <c r="G25" i="20"/>
  <c r="B25" i="20"/>
  <c r="G24" i="20"/>
  <c r="B24" i="20"/>
  <c r="G23" i="20"/>
  <c r="B23" i="20"/>
  <c r="G22" i="20"/>
  <c r="B22" i="20"/>
  <c r="G21" i="20"/>
  <c r="B21" i="20"/>
  <c r="G20" i="20"/>
  <c r="B20" i="20"/>
  <c r="G19" i="20"/>
  <c r="B19" i="20"/>
  <c r="G18" i="20"/>
  <c r="B18" i="20"/>
  <c r="G17" i="20"/>
  <c r="B17" i="20"/>
  <c r="G16" i="20"/>
  <c r="B16" i="20"/>
  <c r="G15" i="20"/>
  <c r="B15" i="20"/>
  <c r="G14" i="20"/>
  <c r="F14" i="20"/>
  <c r="B14" i="20"/>
  <c r="G13" i="20"/>
  <c r="B13" i="20"/>
  <c r="G12" i="20"/>
  <c r="B12" i="20"/>
  <c r="G11" i="20"/>
  <c r="B11" i="20"/>
  <c r="G10" i="20"/>
  <c r="B10" i="20"/>
  <c r="G9" i="20"/>
  <c r="B9" i="20"/>
  <c r="G8" i="20"/>
  <c r="B8" i="20"/>
  <c r="B7" i="20"/>
  <c r="H27" i="20" l="1"/>
  <c r="I27" i="20" s="1"/>
  <c r="N35" i="20"/>
  <c r="O35" i="20" s="1"/>
  <c r="N36" i="20"/>
  <c r="O36" i="20" s="1"/>
  <c r="H36" i="20"/>
  <c r="I36" i="20" s="1"/>
  <c r="H28" i="20"/>
  <c r="I28" i="20" s="1"/>
  <c r="H33" i="20"/>
  <c r="I33" i="20" s="1"/>
  <c r="L36" i="20"/>
  <c r="N30" i="20"/>
  <c r="O30" i="20" s="1"/>
  <c r="N37" i="20"/>
  <c r="O37" i="20" s="1"/>
  <c r="H31" i="20"/>
  <c r="I31" i="20" s="1"/>
  <c r="H34" i="20"/>
  <c r="I34" i="20" s="1"/>
  <c r="N32" i="20"/>
  <c r="O32" i="20" s="1"/>
  <c r="H37" i="20"/>
  <c r="I37" i="20" s="1"/>
  <c r="N29" i="20"/>
  <c r="O29" i="20" s="1"/>
  <c r="N33" i="20"/>
  <c r="O33" i="20" s="1"/>
  <c r="H29" i="20"/>
  <c r="I29" i="20" s="1"/>
  <c r="F31" i="20"/>
  <c r="N28" i="20"/>
  <c r="O28" i="20" s="1"/>
  <c r="H30" i="20"/>
  <c r="I30" i="20" s="1"/>
  <c r="H32" i="20"/>
  <c r="I32" i="20" s="1"/>
  <c r="H35" i="20"/>
  <c r="I35" i="20" s="1"/>
  <c r="L29" i="20"/>
  <c r="N31" i="20"/>
  <c r="O31" i="20" s="1"/>
  <c r="F30" i="20"/>
  <c r="F34" i="20"/>
  <c r="L32" i="20"/>
  <c r="F29" i="20"/>
  <c r="F33" i="20"/>
  <c r="F37" i="20"/>
  <c r="L30" i="20"/>
  <c r="L33" i="20"/>
  <c r="F28" i="20"/>
  <c r="F32" i="20"/>
  <c r="F36" i="20"/>
  <c r="L37" i="20"/>
  <c r="N34" i="20"/>
  <c r="O34" i="20" s="1"/>
  <c r="N27" i="20"/>
  <c r="O27" i="20" s="1"/>
  <c r="L27" i="20"/>
  <c r="J118" i="33" l="1"/>
  <c r="J119" i="33"/>
  <c r="J120" i="33" s="1"/>
  <c r="J121" i="33" s="1"/>
  <c r="J122" i="33" s="1"/>
  <c r="J123" i="33" s="1"/>
  <c r="J124" i="33" s="1"/>
  <c r="J125" i="33" s="1"/>
  <c r="J126" i="33" s="1"/>
  <c r="J127" i="33" s="1"/>
  <c r="J128" i="33" s="1"/>
  <c r="J129" i="33" s="1"/>
  <c r="J130" i="33" s="1"/>
  <c r="J131" i="33" s="1"/>
  <c r="J132" i="33" s="1"/>
  <c r="J133" i="33" s="1"/>
  <c r="J134" i="33" s="1"/>
  <c r="J135" i="33" s="1"/>
  <c r="J136" i="33" s="1"/>
  <c r="J137" i="33" s="1"/>
  <c r="J138" i="33" s="1"/>
  <c r="I118" i="33"/>
  <c r="I119" i="33" s="1"/>
  <c r="I120" i="33" s="1"/>
  <c r="I121" i="33" s="1"/>
  <c r="I122" i="33" s="1"/>
  <c r="I123" i="33" s="1"/>
  <c r="I124" i="33" s="1"/>
  <c r="I125" i="33" s="1"/>
  <c r="I126" i="33" s="1"/>
  <c r="I127" i="33" s="1"/>
  <c r="I128" i="33" s="1"/>
  <c r="I129" i="33" s="1"/>
  <c r="I130" i="33" s="1"/>
  <c r="I131" i="33" s="1"/>
  <c r="I132" i="33" s="1"/>
  <c r="I133" i="33" s="1"/>
  <c r="I134" i="33" s="1"/>
  <c r="I135" i="33" s="1"/>
  <c r="I136" i="33" s="1"/>
  <c r="I137" i="33" s="1"/>
  <c r="I138" i="33" s="1"/>
  <c r="H118" i="33"/>
  <c r="H119" i="33" s="1"/>
  <c r="H120" i="33" s="1"/>
  <c r="H121" i="33" s="1"/>
  <c r="H122" i="33" s="1"/>
  <c r="H123" i="33" s="1"/>
  <c r="H124" i="33" s="1"/>
  <c r="H125" i="33" s="1"/>
  <c r="H126" i="33" s="1"/>
  <c r="H127" i="33" s="1"/>
  <c r="H128" i="33" s="1"/>
  <c r="H129" i="33" s="1"/>
  <c r="H130" i="33" s="1"/>
  <c r="H131" i="33" s="1"/>
  <c r="H132" i="33" s="1"/>
  <c r="H133" i="33" s="1"/>
  <c r="H134" i="33" s="1"/>
  <c r="H135" i="33" s="1"/>
  <c r="H136" i="33" s="1"/>
  <c r="H137" i="33" s="1"/>
  <c r="H138" i="33" s="1"/>
  <c r="D119" i="33"/>
  <c r="D120" i="33" s="1"/>
  <c r="D121" i="33" s="1"/>
  <c r="D122" i="33" s="1"/>
  <c r="D123" i="33" s="1"/>
  <c r="D124" i="33" s="1"/>
  <c r="D125" i="33" s="1"/>
  <c r="D126" i="33" s="1"/>
  <c r="D127" i="33" s="1"/>
  <c r="D128" i="33" s="1"/>
  <c r="D129" i="33" s="1"/>
  <c r="D130" i="33" s="1"/>
  <c r="D131" i="33" s="1"/>
  <c r="D132" i="33" s="1"/>
  <c r="D133" i="33" s="1"/>
  <c r="D134" i="33" s="1"/>
  <c r="D135" i="33" s="1"/>
  <c r="D136" i="33" s="1"/>
  <c r="D137" i="33" s="1"/>
  <c r="D138" i="33" s="1"/>
  <c r="F118" i="33"/>
  <c r="F119" i="33"/>
  <c r="F120" i="33" s="1"/>
  <c r="F121" i="33" s="1"/>
  <c r="F122" i="33" s="1"/>
  <c r="F123" i="33" s="1"/>
  <c r="F124" i="33" s="1"/>
  <c r="F125" i="33" s="1"/>
  <c r="F126" i="33" s="1"/>
  <c r="F127" i="33" s="1"/>
  <c r="F128" i="33" s="1"/>
  <c r="F129" i="33" s="1"/>
  <c r="F130" i="33" s="1"/>
  <c r="F131" i="33" s="1"/>
  <c r="F132" i="33" s="1"/>
  <c r="F133" i="33" s="1"/>
  <c r="F134" i="33" s="1"/>
  <c r="F135" i="33" s="1"/>
  <c r="F136" i="33" s="1"/>
  <c r="F137" i="33" s="1"/>
  <c r="F138" i="33" s="1"/>
  <c r="E118" i="33"/>
  <c r="E119" i="33"/>
  <c r="E120" i="33" s="1"/>
  <c r="E121" i="33" s="1"/>
  <c r="E122" i="33" s="1"/>
  <c r="E123" i="33" s="1"/>
  <c r="E124" i="33" s="1"/>
  <c r="E125" i="33" s="1"/>
  <c r="E126" i="33" s="1"/>
  <c r="E127" i="33" s="1"/>
  <c r="E128" i="33" s="1"/>
  <c r="E129" i="33" s="1"/>
  <c r="E130" i="33" s="1"/>
  <c r="E131" i="33" s="1"/>
  <c r="E132" i="33" s="1"/>
  <c r="E133" i="33" s="1"/>
  <c r="E134" i="33" s="1"/>
  <c r="E135" i="33" s="1"/>
  <c r="E136" i="33" s="1"/>
  <c r="E137" i="33" s="1"/>
  <c r="E138" i="33" s="1"/>
  <c r="D118" i="33"/>
  <c r="F8" i="4"/>
  <c r="U72" i="22"/>
  <c r="U71" i="22"/>
  <c r="U70" i="22"/>
  <c r="U69" i="22"/>
  <c r="U68" i="22"/>
  <c r="U67" i="22"/>
  <c r="U66" i="22"/>
  <c r="U65" i="22"/>
  <c r="U64" i="22"/>
  <c r="U63" i="22"/>
  <c r="U62" i="22"/>
  <c r="U61" i="22"/>
  <c r="U60" i="22"/>
  <c r="U59" i="22"/>
  <c r="U58" i="22"/>
  <c r="U57" i="22"/>
  <c r="U56" i="22"/>
  <c r="U55" i="22"/>
  <c r="U54" i="22"/>
  <c r="U53" i="22"/>
  <c r="U52" i="22"/>
  <c r="U51" i="22"/>
  <c r="U50" i="22"/>
  <c r="U49" i="22"/>
  <c r="U48" i="22"/>
  <c r="U47" i="22"/>
  <c r="U46" i="22"/>
  <c r="U45" i="22"/>
  <c r="U44" i="22"/>
  <c r="U43" i="22"/>
  <c r="U42" i="22"/>
  <c r="U41" i="22"/>
  <c r="U40" i="22"/>
  <c r="U39" i="22"/>
  <c r="U38" i="22"/>
  <c r="U37" i="22"/>
  <c r="U36" i="22"/>
  <c r="U35" i="22"/>
  <c r="U34" i="22"/>
  <c r="U33" i="22"/>
  <c r="U32" i="22"/>
  <c r="U31" i="22"/>
  <c r="U30" i="22"/>
  <c r="U29" i="22"/>
  <c r="C72" i="22"/>
  <c r="C71" i="22"/>
  <c r="C70" i="22"/>
  <c r="C69" i="22"/>
  <c r="C68" i="22"/>
  <c r="C67" i="22"/>
  <c r="C66" i="22"/>
  <c r="C65" i="22"/>
  <c r="C64" i="22"/>
  <c r="C63" i="22"/>
  <c r="C62" i="22"/>
  <c r="C61" i="22"/>
  <c r="C60" i="22"/>
  <c r="C59" i="22"/>
  <c r="C58" i="22"/>
  <c r="C57" i="22"/>
  <c r="C56" i="22"/>
  <c r="C55" i="22"/>
  <c r="C54" i="22"/>
  <c r="C53" i="22"/>
  <c r="C52" i="22"/>
  <c r="C51" i="22"/>
  <c r="C50" i="22"/>
  <c r="C49" i="22"/>
  <c r="C48" i="22"/>
  <c r="C47" i="22"/>
  <c r="C46" i="22"/>
  <c r="C45" i="22"/>
  <c r="C44" i="22"/>
  <c r="C43" i="22"/>
  <c r="C42" i="22"/>
  <c r="C41" i="22"/>
  <c r="C40" i="22"/>
  <c r="C39" i="22"/>
  <c r="C38" i="22"/>
  <c r="C37" i="22"/>
  <c r="C36" i="22"/>
  <c r="C35" i="22"/>
  <c r="C34" i="22"/>
  <c r="C33" i="22"/>
  <c r="C32" i="22"/>
  <c r="C31" i="22"/>
  <c r="C30" i="22"/>
  <c r="C29" i="22"/>
  <c r="C83" i="20"/>
  <c r="C82" i="20"/>
  <c r="C81" i="20"/>
  <c r="C80" i="20"/>
  <c r="C79" i="20"/>
  <c r="C78" i="20"/>
  <c r="C77" i="20"/>
  <c r="C76" i="20"/>
  <c r="C75" i="20"/>
  <c r="C74" i="20"/>
  <c r="C73" i="20"/>
  <c r="C72" i="20"/>
  <c r="C71" i="20"/>
  <c r="C70" i="20"/>
  <c r="C69" i="20"/>
  <c r="C68" i="20"/>
  <c r="C67" i="20"/>
  <c r="C66" i="20"/>
  <c r="C65" i="20"/>
  <c r="C64" i="20"/>
  <c r="C63" i="20"/>
  <c r="C62" i="20"/>
  <c r="C61" i="20"/>
  <c r="C60" i="20"/>
  <c r="C59" i="20"/>
  <c r="C58" i="20"/>
  <c r="C57" i="20"/>
  <c r="C56" i="20"/>
  <c r="C55" i="20"/>
  <c r="C54" i="20"/>
  <c r="C53" i="20"/>
  <c r="C52" i="20"/>
  <c r="C51" i="20"/>
  <c r="C50" i="20"/>
  <c r="C49" i="20"/>
  <c r="C48" i="20"/>
  <c r="C47" i="20"/>
  <c r="C46" i="20"/>
  <c r="C45" i="20"/>
  <c r="C44" i="20"/>
  <c r="C43" i="20"/>
  <c r="C42" i="20"/>
  <c r="C41" i="20"/>
  <c r="N84" i="26"/>
  <c r="N83" i="26"/>
  <c r="K131" i="26"/>
  <c r="K130" i="26"/>
  <c r="K129" i="26"/>
  <c r="G131" i="26"/>
  <c r="L131" i="26" s="1"/>
  <c r="N85" i="26"/>
  <c r="N88" i="26"/>
  <c r="N87" i="26"/>
  <c r="H45" i="20"/>
  <c r="I45" i="20" s="1"/>
  <c r="N45" i="20" s="1"/>
  <c r="H42" i="20"/>
  <c r="H44" i="20"/>
  <c r="I44" i="20" s="1"/>
  <c r="N44" i="20" s="1"/>
  <c r="N86" i="26"/>
  <c r="M87" i="26"/>
  <c r="M88" i="26"/>
  <c r="H60" i="20"/>
  <c r="I60" i="20" s="1"/>
  <c r="N60" i="20" s="1"/>
  <c r="H65" i="20"/>
  <c r="I65" i="20" s="1"/>
  <c r="N65" i="20" s="1"/>
  <c r="H56" i="20"/>
  <c r="I56" i="20" s="1"/>
  <c r="N56" i="20" s="1"/>
  <c r="H64" i="20"/>
  <c r="I64" i="20" s="1"/>
  <c r="N64" i="20" s="1"/>
  <c r="H51" i="20"/>
  <c r="I51" i="20" s="1"/>
  <c r="N51" i="20" s="1"/>
  <c r="H55" i="20"/>
  <c r="I55" i="20" s="1"/>
  <c r="N55" i="20" s="1"/>
  <c r="H63" i="20"/>
  <c r="I63" i="20" s="1"/>
  <c r="N63" i="20" s="1"/>
  <c r="H62" i="20"/>
  <c r="I62" i="20" s="1"/>
  <c r="N62" i="20" s="1"/>
  <c r="D81" i="26"/>
  <c r="D82" i="26"/>
  <c r="F5" i="4"/>
  <c r="U24" i="22"/>
  <c r="C24" i="22"/>
  <c r="C23" i="22"/>
  <c r="M26" i="20"/>
  <c r="L26" i="20"/>
  <c r="M25" i="20"/>
  <c r="L25" i="20"/>
  <c r="M24" i="20"/>
  <c r="M23" i="20"/>
  <c r="L23" i="20"/>
  <c r="M22" i="20"/>
  <c r="L22" i="20"/>
  <c r="M21" i="20"/>
  <c r="L21" i="20"/>
  <c r="M20" i="20"/>
  <c r="M19" i="20"/>
  <c r="L19" i="20"/>
  <c r="M18" i="20"/>
  <c r="L18" i="20"/>
  <c r="L17" i="20"/>
  <c r="M16" i="20"/>
  <c r="M15" i="20"/>
  <c r="L15" i="20"/>
  <c r="M14" i="20"/>
  <c r="L14" i="20"/>
  <c r="M12" i="20"/>
  <c r="L13" i="20"/>
  <c r="M11" i="20"/>
  <c r="L11" i="20"/>
  <c r="M10" i="20"/>
  <c r="L10" i="20"/>
  <c r="M9" i="20"/>
  <c r="M8" i="20"/>
  <c r="M7" i="20"/>
  <c r="L7" i="20"/>
  <c r="L8" i="20"/>
  <c r="L72" i="26"/>
  <c r="L73" i="26"/>
  <c r="L74" i="26"/>
  <c r="L75" i="26"/>
  <c r="G76" i="26"/>
  <c r="L76" i="26" s="1"/>
  <c r="G77" i="26"/>
  <c r="L77" i="26" s="1"/>
  <c r="L78" i="26"/>
  <c r="L79" i="26"/>
  <c r="G80" i="26"/>
  <c r="L80" i="26" s="1"/>
  <c r="G81" i="26"/>
  <c r="L81" i="26" s="1"/>
  <c r="N10" i="32"/>
  <c r="N9" i="32" s="1"/>
  <c r="N8" i="32" s="1"/>
  <c r="N7" i="32" s="1"/>
  <c r="N6" i="32" s="1"/>
  <c r="N5" i="32" s="1"/>
  <c r="J10" i="32"/>
  <c r="H54" i="32"/>
  <c r="H43" i="32"/>
  <c r="H31" i="32"/>
  <c r="M10" i="32"/>
  <c r="I10" i="32"/>
  <c r="I9" i="32" s="1"/>
  <c r="I8" i="32" s="1"/>
  <c r="I7" i="32" s="1"/>
  <c r="I6" i="32" s="1"/>
  <c r="I5" i="32" s="1"/>
  <c r="P10" i="32"/>
  <c r="P9" i="32" s="1"/>
  <c r="P8" i="32" s="1"/>
  <c r="P7" i="32" s="1"/>
  <c r="P6" i="32" s="1"/>
  <c r="P5" i="32" s="1"/>
  <c r="U10" i="28"/>
  <c r="U9" i="28" s="1"/>
  <c r="U8" i="28" s="1"/>
  <c r="U7" i="28" s="1"/>
  <c r="U6" i="28" s="1"/>
  <c r="R10" i="28"/>
  <c r="Q10" i="28"/>
  <c r="Q9" i="28" s="1"/>
  <c r="Q8" i="28" s="1"/>
  <c r="Q7" i="28" s="1"/>
  <c r="N10" i="28"/>
  <c r="N9" i="28" s="1"/>
  <c r="N8" i="28" s="1"/>
  <c r="N7" i="28" s="1"/>
  <c r="N6" i="28" s="1"/>
  <c r="N5" i="28" s="1"/>
  <c r="I10" i="28"/>
  <c r="J10" i="28"/>
  <c r="J9" i="28" s="1"/>
  <c r="J8" i="28" s="1"/>
  <c r="J7" i="28" s="1"/>
  <c r="J6" i="28" s="1"/>
  <c r="J5" i="28" s="1"/>
  <c r="H21" i="20"/>
  <c r="I21" i="20" s="1"/>
  <c r="H17" i="20"/>
  <c r="H12" i="20"/>
  <c r="H9" i="20"/>
  <c r="D80" i="26"/>
  <c r="D78" i="26"/>
  <c r="D74" i="26"/>
  <c r="D66" i="26"/>
  <c r="D62" i="26"/>
  <c r="D54" i="26"/>
  <c r="D50" i="26"/>
  <c r="D46" i="26"/>
  <c r="D35" i="26"/>
  <c r="D33" i="26"/>
  <c r="D30" i="26"/>
  <c r="D22" i="26"/>
  <c r="D14" i="26"/>
  <c r="D9" i="26"/>
  <c r="AM10" i="24"/>
  <c r="AM11" i="24" s="1"/>
  <c r="AM12" i="24" s="1"/>
  <c r="AM13" i="24" s="1"/>
  <c r="AM14" i="24" s="1"/>
  <c r="AM15" i="24" s="1"/>
  <c r="AM16" i="24" s="1"/>
  <c r="AM17" i="24" s="1"/>
  <c r="AM18" i="24" s="1"/>
  <c r="AM19" i="24" s="1"/>
  <c r="AM20" i="24" s="1"/>
  <c r="AM21" i="24" s="1"/>
  <c r="AM22" i="24" s="1"/>
  <c r="AM23" i="24" s="1"/>
  <c r="AM24" i="24" s="1"/>
  <c r="AM25" i="24" s="1"/>
  <c r="AM26" i="24" s="1"/>
  <c r="AM27" i="24" s="1"/>
  <c r="AM28" i="24" s="1"/>
  <c r="AM29" i="24" s="1"/>
  <c r="AM30" i="24" s="1"/>
  <c r="AM31" i="24" s="1"/>
  <c r="AM32" i="24" s="1"/>
  <c r="AM33" i="24" s="1"/>
  <c r="AM34" i="24" s="1"/>
  <c r="AM35" i="24" s="1"/>
  <c r="AM36" i="24" s="1"/>
  <c r="AM37" i="24" s="1"/>
  <c r="AM38" i="24" s="1"/>
  <c r="AM39" i="24" s="1"/>
  <c r="AM40" i="24" s="1"/>
  <c r="AM41" i="24" s="1"/>
  <c r="AM42" i="24" s="1"/>
  <c r="AM43" i="24" s="1"/>
  <c r="AM44" i="24" s="1"/>
  <c r="AM45" i="24" s="1"/>
  <c r="AM46" i="24" s="1"/>
  <c r="AM47" i="24" s="1"/>
  <c r="AM48" i="24" s="1"/>
  <c r="AM49" i="24" s="1"/>
  <c r="AM50" i="24" s="1"/>
  <c r="AM51" i="24" s="1"/>
  <c r="AM52" i="24" s="1"/>
  <c r="AM53" i="24" s="1"/>
  <c r="AM54" i="24" s="1"/>
  <c r="AM55" i="24" s="1"/>
  <c r="AM56" i="24" s="1"/>
  <c r="AM57" i="24" s="1"/>
  <c r="AL10" i="24"/>
  <c r="AL11" i="24" s="1"/>
  <c r="AL12" i="24" s="1"/>
  <c r="AL13" i="24" s="1"/>
  <c r="AL14" i="24" s="1"/>
  <c r="AL15" i="24" s="1"/>
  <c r="AL16" i="24" s="1"/>
  <c r="AL17" i="24" s="1"/>
  <c r="AL18" i="24" s="1"/>
  <c r="AL19" i="24" s="1"/>
  <c r="AL20" i="24" s="1"/>
  <c r="AL21" i="24" s="1"/>
  <c r="AL22" i="24" s="1"/>
  <c r="AL23" i="24" s="1"/>
  <c r="AL24" i="24" s="1"/>
  <c r="AL25" i="24" s="1"/>
  <c r="AL26" i="24" s="1"/>
  <c r="AL27" i="24" s="1"/>
  <c r="AL28" i="24" s="1"/>
  <c r="AL29" i="24" s="1"/>
  <c r="AL30" i="24" s="1"/>
  <c r="AL31" i="24" s="1"/>
  <c r="AL32" i="24" s="1"/>
  <c r="AL33" i="24" s="1"/>
  <c r="AL34" i="24" s="1"/>
  <c r="AL35" i="24" s="1"/>
  <c r="AL36" i="24" s="1"/>
  <c r="AL37" i="24" s="1"/>
  <c r="AL38" i="24" s="1"/>
  <c r="AL39" i="24" s="1"/>
  <c r="AL40" i="24" s="1"/>
  <c r="AL41" i="24" s="1"/>
  <c r="AL42" i="24" s="1"/>
  <c r="AL43" i="24" s="1"/>
  <c r="AL44" i="24" s="1"/>
  <c r="AL45" i="24" s="1"/>
  <c r="AL46" i="24" s="1"/>
  <c r="AL47" i="24" s="1"/>
  <c r="AL48" i="24" s="1"/>
  <c r="AL49" i="24" s="1"/>
  <c r="AL50" i="24" s="1"/>
  <c r="AL51" i="24" s="1"/>
  <c r="AL52" i="24" s="1"/>
  <c r="AL53" i="24" s="1"/>
  <c r="AL54" i="24" s="1"/>
  <c r="AL55" i="24" s="1"/>
  <c r="AL56" i="24" s="1"/>
  <c r="AL57" i="24" s="1"/>
  <c r="AK10" i="24"/>
  <c r="AK11" i="24" s="1"/>
  <c r="AK12" i="24" s="1"/>
  <c r="AK13" i="24" s="1"/>
  <c r="AK14" i="24" s="1"/>
  <c r="AK15" i="24" s="1"/>
  <c r="AK16" i="24" s="1"/>
  <c r="AK17" i="24" s="1"/>
  <c r="AK18" i="24" s="1"/>
  <c r="AK19" i="24" s="1"/>
  <c r="AK20" i="24" s="1"/>
  <c r="AK21" i="24" s="1"/>
  <c r="AK22" i="24" s="1"/>
  <c r="AK23" i="24" s="1"/>
  <c r="AK24" i="24" s="1"/>
  <c r="AK25" i="24" s="1"/>
  <c r="AK26" i="24" s="1"/>
  <c r="AK27" i="24" s="1"/>
  <c r="AK28" i="24" s="1"/>
  <c r="AK29" i="24" s="1"/>
  <c r="AK30" i="24" s="1"/>
  <c r="AK31" i="24" s="1"/>
  <c r="AK32" i="24" s="1"/>
  <c r="AK33" i="24" s="1"/>
  <c r="AK34" i="24" s="1"/>
  <c r="AK35" i="24" s="1"/>
  <c r="AK36" i="24" s="1"/>
  <c r="AK37" i="24" s="1"/>
  <c r="AK38" i="24" s="1"/>
  <c r="AK39" i="24" s="1"/>
  <c r="AK40" i="24" s="1"/>
  <c r="AK41" i="24" s="1"/>
  <c r="AK42" i="24" s="1"/>
  <c r="AK43" i="24" s="1"/>
  <c r="AK44" i="24" s="1"/>
  <c r="AK45" i="24" s="1"/>
  <c r="AK46" i="24" s="1"/>
  <c r="AK47" i="24" s="1"/>
  <c r="AK48" i="24" s="1"/>
  <c r="AK49" i="24" s="1"/>
  <c r="AK50" i="24" s="1"/>
  <c r="AK51" i="24" s="1"/>
  <c r="AK52" i="24" s="1"/>
  <c r="AK53" i="24" s="1"/>
  <c r="AK54" i="24" s="1"/>
  <c r="AK55" i="24" s="1"/>
  <c r="AK56" i="24" s="1"/>
  <c r="AK57" i="24" s="1"/>
  <c r="AI10" i="24"/>
  <c r="AI11" i="24" s="1"/>
  <c r="AI12" i="24" s="1"/>
  <c r="AI13" i="24" s="1"/>
  <c r="AI14" i="24" s="1"/>
  <c r="AI15" i="24" s="1"/>
  <c r="AI16" i="24" s="1"/>
  <c r="AI17" i="24" s="1"/>
  <c r="AI18" i="24" s="1"/>
  <c r="AI19" i="24" s="1"/>
  <c r="AI20" i="24" s="1"/>
  <c r="AI21" i="24" s="1"/>
  <c r="AI22" i="24" s="1"/>
  <c r="AI23" i="24" s="1"/>
  <c r="AI24" i="24" s="1"/>
  <c r="AI25" i="24" s="1"/>
  <c r="AI26" i="24" s="1"/>
  <c r="AI27" i="24" s="1"/>
  <c r="AI28" i="24" s="1"/>
  <c r="AI29" i="24" s="1"/>
  <c r="AI30" i="24" s="1"/>
  <c r="AI31" i="24" s="1"/>
  <c r="AI32" i="24" s="1"/>
  <c r="AI33" i="24" s="1"/>
  <c r="AI34" i="24" s="1"/>
  <c r="AI35" i="24" s="1"/>
  <c r="AI36" i="24" s="1"/>
  <c r="AI37" i="24" s="1"/>
  <c r="AI38" i="24" s="1"/>
  <c r="AI39" i="24" s="1"/>
  <c r="AI40" i="24" s="1"/>
  <c r="AI41" i="24" s="1"/>
  <c r="AI42" i="24" s="1"/>
  <c r="AI43" i="24" s="1"/>
  <c r="AI44" i="24" s="1"/>
  <c r="AI45" i="24" s="1"/>
  <c r="AI46" i="24" s="1"/>
  <c r="AI47" i="24" s="1"/>
  <c r="AI48" i="24" s="1"/>
  <c r="AI49" i="24" s="1"/>
  <c r="AI50" i="24" s="1"/>
  <c r="AI51" i="24" s="1"/>
  <c r="AI52" i="24" s="1"/>
  <c r="AI53" i="24" s="1"/>
  <c r="AI54" i="24" s="1"/>
  <c r="AI55" i="24" s="1"/>
  <c r="AI56" i="24" s="1"/>
  <c r="AI57" i="24" s="1"/>
  <c r="AH10" i="24"/>
  <c r="AH11" i="24" s="1"/>
  <c r="AH12" i="24" s="1"/>
  <c r="AH13" i="24" s="1"/>
  <c r="AH14" i="24" s="1"/>
  <c r="AH15" i="24" s="1"/>
  <c r="AH16" i="24" s="1"/>
  <c r="AH17" i="24" s="1"/>
  <c r="AH18" i="24" s="1"/>
  <c r="AH19" i="24" s="1"/>
  <c r="AH20" i="24" s="1"/>
  <c r="AH21" i="24" s="1"/>
  <c r="AH22" i="24" s="1"/>
  <c r="AH23" i="24" s="1"/>
  <c r="AH24" i="24" s="1"/>
  <c r="AH25" i="24" s="1"/>
  <c r="AH26" i="24" s="1"/>
  <c r="AH27" i="24" s="1"/>
  <c r="AH28" i="24" s="1"/>
  <c r="AH29" i="24" s="1"/>
  <c r="AH30" i="24" s="1"/>
  <c r="AH31" i="24" s="1"/>
  <c r="AH32" i="24" s="1"/>
  <c r="AH33" i="24" s="1"/>
  <c r="AH34" i="24" s="1"/>
  <c r="AH35" i="24" s="1"/>
  <c r="AH36" i="24" s="1"/>
  <c r="AH37" i="24" s="1"/>
  <c r="AH38" i="24" s="1"/>
  <c r="AH39" i="24" s="1"/>
  <c r="AH40" i="24" s="1"/>
  <c r="AH41" i="24" s="1"/>
  <c r="AH42" i="24" s="1"/>
  <c r="AH43" i="24" s="1"/>
  <c r="AH44" i="24" s="1"/>
  <c r="AH45" i="24" s="1"/>
  <c r="AH46" i="24" s="1"/>
  <c r="AH47" i="24" s="1"/>
  <c r="AH48" i="24" s="1"/>
  <c r="AH49" i="24" s="1"/>
  <c r="AH50" i="24" s="1"/>
  <c r="AH51" i="24" s="1"/>
  <c r="AH52" i="24" s="1"/>
  <c r="AH53" i="24" s="1"/>
  <c r="AH54" i="24" s="1"/>
  <c r="AH55" i="24" s="1"/>
  <c r="AH56" i="24" s="1"/>
  <c r="AH57" i="24" s="1"/>
  <c r="AG10" i="24"/>
  <c r="AG11" i="24" s="1"/>
  <c r="AG12" i="24" s="1"/>
  <c r="AG13" i="24" s="1"/>
  <c r="AG14" i="24" s="1"/>
  <c r="AG15" i="24" s="1"/>
  <c r="AG16" i="24" s="1"/>
  <c r="AG17" i="24" s="1"/>
  <c r="AG18" i="24" s="1"/>
  <c r="AG19" i="24" s="1"/>
  <c r="AG20" i="24" s="1"/>
  <c r="AG21" i="24" s="1"/>
  <c r="AG22" i="24" s="1"/>
  <c r="AG23" i="24" s="1"/>
  <c r="AG24" i="24" s="1"/>
  <c r="AG25" i="24" s="1"/>
  <c r="AG26" i="24" s="1"/>
  <c r="AG27" i="24" s="1"/>
  <c r="AG28" i="24" s="1"/>
  <c r="AG29" i="24" s="1"/>
  <c r="AG30" i="24" s="1"/>
  <c r="AG31" i="24" s="1"/>
  <c r="AG32" i="24" s="1"/>
  <c r="AG33" i="24" s="1"/>
  <c r="AG34" i="24" s="1"/>
  <c r="AG35" i="24" s="1"/>
  <c r="AG36" i="24" s="1"/>
  <c r="AG37" i="24" s="1"/>
  <c r="AG38" i="24" s="1"/>
  <c r="AG39" i="24" s="1"/>
  <c r="AG40" i="24" s="1"/>
  <c r="AG41" i="24" s="1"/>
  <c r="AG42" i="24" s="1"/>
  <c r="AG43" i="24" s="1"/>
  <c r="AG44" i="24" s="1"/>
  <c r="AG45" i="24" s="1"/>
  <c r="AG46" i="24" s="1"/>
  <c r="AG47" i="24" s="1"/>
  <c r="AG48" i="24" s="1"/>
  <c r="AG49" i="24" s="1"/>
  <c r="AG50" i="24" s="1"/>
  <c r="AG51" i="24" s="1"/>
  <c r="AG52" i="24" s="1"/>
  <c r="AG53" i="24" s="1"/>
  <c r="AG54" i="24" s="1"/>
  <c r="AG55" i="24" s="1"/>
  <c r="AG56" i="24" s="1"/>
  <c r="AG57" i="24" s="1"/>
  <c r="AE10" i="24"/>
  <c r="AE11" i="24" s="1"/>
  <c r="AE12" i="24" s="1"/>
  <c r="AE13" i="24" s="1"/>
  <c r="AE14" i="24" s="1"/>
  <c r="AE15" i="24" s="1"/>
  <c r="AE16" i="24" s="1"/>
  <c r="AE17" i="24" s="1"/>
  <c r="AE18" i="24" s="1"/>
  <c r="AE19" i="24" s="1"/>
  <c r="AE20" i="24" s="1"/>
  <c r="AE21" i="24" s="1"/>
  <c r="AE22" i="24" s="1"/>
  <c r="AE23" i="24" s="1"/>
  <c r="AE24" i="24" s="1"/>
  <c r="AE25" i="24" s="1"/>
  <c r="AE26" i="24" s="1"/>
  <c r="AE27" i="24" s="1"/>
  <c r="AE28" i="24" s="1"/>
  <c r="AE29" i="24" s="1"/>
  <c r="AE30" i="24" s="1"/>
  <c r="AE31" i="24" s="1"/>
  <c r="AE32" i="24" s="1"/>
  <c r="AE33" i="24" s="1"/>
  <c r="AE34" i="24" s="1"/>
  <c r="AE35" i="24" s="1"/>
  <c r="AE36" i="24" s="1"/>
  <c r="AE37" i="24" s="1"/>
  <c r="AE38" i="24" s="1"/>
  <c r="AE39" i="24" s="1"/>
  <c r="AE40" i="24" s="1"/>
  <c r="AE41" i="24" s="1"/>
  <c r="AE42" i="24" s="1"/>
  <c r="AE43" i="24" s="1"/>
  <c r="AE44" i="24" s="1"/>
  <c r="AE45" i="24" s="1"/>
  <c r="AE46" i="24" s="1"/>
  <c r="AE47" i="24" s="1"/>
  <c r="AE48" i="24" s="1"/>
  <c r="AE49" i="24" s="1"/>
  <c r="AE50" i="24" s="1"/>
  <c r="AE51" i="24" s="1"/>
  <c r="AE52" i="24" s="1"/>
  <c r="AE53" i="24" s="1"/>
  <c r="AE54" i="24" s="1"/>
  <c r="AE55" i="24" s="1"/>
  <c r="AE56" i="24" s="1"/>
  <c r="AE57" i="24" s="1"/>
  <c r="AD10" i="24"/>
  <c r="AD11" i="24"/>
  <c r="AD12" i="24" s="1"/>
  <c r="AD13" i="24" s="1"/>
  <c r="AD14" i="24" s="1"/>
  <c r="AD15" i="24" s="1"/>
  <c r="AD16" i="24" s="1"/>
  <c r="AD17" i="24" s="1"/>
  <c r="AD18" i="24" s="1"/>
  <c r="AD19" i="24" s="1"/>
  <c r="AD20" i="24" s="1"/>
  <c r="AD21" i="24" s="1"/>
  <c r="AD22" i="24" s="1"/>
  <c r="AD23" i="24" s="1"/>
  <c r="AD24" i="24" s="1"/>
  <c r="AD25" i="24" s="1"/>
  <c r="AD26" i="24" s="1"/>
  <c r="AD27" i="24" s="1"/>
  <c r="AD28" i="24" s="1"/>
  <c r="AD29" i="24" s="1"/>
  <c r="AD30" i="24" s="1"/>
  <c r="AD31" i="24" s="1"/>
  <c r="AD32" i="24" s="1"/>
  <c r="AD33" i="24" s="1"/>
  <c r="AD34" i="24" s="1"/>
  <c r="AD35" i="24" s="1"/>
  <c r="AD36" i="24" s="1"/>
  <c r="AD37" i="24" s="1"/>
  <c r="AD38" i="24" s="1"/>
  <c r="AD39" i="24" s="1"/>
  <c r="AD40" i="24" s="1"/>
  <c r="AD41" i="24" s="1"/>
  <c r="AD42" i="24" s="1"/>
  <c r="AD43" i="24" s="1"/>
  <c r="AD44" i="24" s="1"/>
  <c r="AD45" i="24" s="1"/>
  <c r="AD46" i="24" s="1"/>
  <c r="AD47" i="24" s="1"/>
  <c r="AD48" i="24" s="1"/>
  <c r="AD49" i="24" s="1"/>
  <c r="AD50" i="24" s="1"/>
  <c r="AD51" i="24" s="1"/>
  <c r="AD52" i="24" s="1"/>
  <c r="AD53" i="24" s="1"/>
  <c r="AD54" i="24" s="1"/>
  <c r="AD55" i="24" s="1"/>
  <c r="AD56" i="24" s="1"/>
  <c r="AD57" i="24" s="1"/>
  <c r="AC10" i="24"/>
  <c r="AC11" i="24" s="1"/>
  <c r="AC12" i="24" s="1"/>
  <c r="AC13" i="24" s="1"/>
  <c r="AC14" i="24" s="1"/>
  <c r="AC15" i="24" s="1"/>
  <c r="AC16" i="24" s="1"/>
  <c r="AC17" i="24" s="1"/>
  <c r="AC18" i="24" s="1"/>
  <c r="AC19" i="24" s="1"/>
  <c r="AC20" i="24" s="1"/>
  <c r="AC21" i="24" s="1"/>
  <c r="AC22" i="24" s="1"/>
  <c r="AC23" i="24" s="1"/>
  <c r="AC24" i="24" s="1"/>
  <c r="AC25" i="24" s="1"/>
  <c r="AC26" i="24" s="1"/>
  <c r="AC27" i="24" s="1"/>
  <c r="AC28" i="24" s="1"/>
  <c r="AC29" i="24" s="1"/>
  <c r="AC30" i="24" s="1"/>
  <c r="AC31" i="24" s="1"/>
  <c r="AC32" i="24" s="1"/>
  <c r="AC33" i="24" s="1"/>
  <c r="AC34" i="24" s="1"/>
  <c r="AC35" i="24" s="1"/>
  <c r="AC36" i="24" s="1"/>
  <c r="AC37" i="24" s="1"/>
  <c r="AC38" i="24" s="1"/>
  <c r="AC39" i="24" s="1"/>
  <c r="AC40" i="24" s="1"/>
  <c r="AC41" i="24" s="1"/>
  <c r="AC42" i="24" s="1"/>
  <c r="AC43" i="24" s="1"/>
  <c r="AC44" i="24" s="1"/>
  <c r="AC45" i="24" s="1"/>
  <c r="AC46" i="24" s="1"/>
  <c r="AC47" i="24" s="1"/>
  <c r="AC48" i="24" s="1"/>
  <c r="AC49" i="24" s="1"/>
  <c r="AC50" i="24" s="1"/>
  <c r="AC51" i="24" s="1"/>
  <c r="AC52" i="24" s="1"/>
  <c r="AC53" i="24" s="1"/>
  <c r="AC54" i="24" s="1"/>
  <c r="AC55" i="24" s="1"/>
  <c r="AC56" i="24" s="1"/>
  <c r="AC57" i="24" s="1"/>
  <c r="AA10" i="24"/>
  <c r="AA11" i="24" s="1"/>
  <c r="AA12" i="24" s="1"/>
  <c r="AA13" i="24" s="1"/>
  <c r="AA14" i="24" s="1"/>
  <c r="AA15" i="24" s="1"/>
  <c r="AA16" i="24" s="1"/>
  <c r="AA17" i="24" s="1"/>
  <c r="AA18" i="24" s="1"/>
  <c r="AA19" i="24" s="1"/>
  <c r="AA20" i="24" s="1"/>
  <c r="AA21" i="24" s="1"/>
  <c r="AA22" i="24" s="1"/>
  <c r="AA23" i="24" s="1"/>
  <c r="AA24" i="24" s="1"/>
  <c r="AA25" i="24" s="1"/>
  <c r="AA26" i="24" s="1"/>
  <c r="AA27" i="24" s="1"/>
  <c r="AA28" i="24" s="1"/>
  <c r="AA29" i="24" s="1"/>
  <c r="AA30" i="24" s="1"/>
  <c r="AA31" i="24" s="1"/>
  <c r="AA32" i="24" s="1"/>
  <c r="AA33" i="24" s="1"/>
  <c r="AA34" i="24" s="1"/>
  <c r="AA35" i="24" s="1"/>
  <c r="AA36" i="24" s="1"/>
  <c r="AA37" i="24" s="1"/>
  <c r="AA38" i="24" s="1"/>
  <c r="AA39" i="24" s="1"/>
  <c r="AA40" i="24" s="1"/>
  <c r="AA41" i="24" s="1"/>
  <c r="AA42" i="24" s="1"/>
  <c r="AA43" i="24" s="1"/>
  <c r="AA44" i="24" s="1"/>
  <c r="AA45" i="24" s="1"/>
  <c r="AA46" i="24" s="1"/>
  <c r="AA47" i="24" s="1"/>
  <c r="AA48" i="24" s="1"/>
  <c r="AA49" i="24" s="1"/>
  <c r="AA50" i="24" s="1"/>
  <c r="AA51" i="24" s="1"/>
  <c r="AA52" i="24" s="1"/>
  <c r="AA53" i="24" s="1"/>
  <c r="AA54" i="24" s="1"/>
  <c r="AA55" i="24" s="1"/>
  <c r="AA56" i="24" s="1"/>
  <c r="AA57" i="24" s="1"/>
  <c r="Y10" i="24"/>
  <c r="Y11" i="24" s="1"/>
  <c r="Y12" i="24" s="1"/>
  <c r="Y13" i="24" s="1"/>
  <c r="Y14" i="24" s="1"/>
  <c r="Y15" i="24" s="1"/>
  <c r="Y16" i="24" s="1"/>
  <c r="Y17" i="24" s="1"/>
  <c r="Y18" i="24" s="1"/>
  <c r="Y19" i="24" s="1"/>
  <c r="Y20" i="24" s="1"/>
  <c r="Y21" i="24" s="1"/>
  <c r="Y22" i="24" s="1"/>
  <c r="Y23" i="24" s="1"/>
  <c r="Y24" i="24" s="1"/>
  <c r="Y25" i="24" s="1"/>
  <c r="Y26" i="24" s="1"/>
  <c r="Y27" i="24" s="1"/>
  <c r="Y28" i="24" s="1"/>
  <c r="Y29" i="24" s="1"/>
  <c r="Y30" i="24" s="1"/>
  <c r="Y31" i="24" s="1"/>
  <c r="Y32" i="24" s="1"/>
  <c r="Y33" i="24" s="1"/>
  <c r="Y34" i="24" s="1"/>
  <c r="Y35" i="24" s="1"/>
  <c r="Y36" i="24" s="1"/>
  <c r="Y37" i="24" s="1"/>
  <c r="Y38" i="24" s="1"/>
  <c r="Y39" i="24" s="1"/>
  <c r="Y40" i="24" s="1"/>
  <c r="Y41" i="24" s="1"/>
  <c r="Y42" i="24" s="1"/>
  <c r="Y43" i="24" s="1"/>
  <c r="Y44" i="24" s="1"/>
  <c r="Y45" i="24" s="1"/>
  <c r="Y46" i="24" s="1"/>
  <c r="Y47" i="24" s="1"/>
  <c r="Y48" i="24" s="1"/>
  <c r="Y49" i="24" s="1"/>
  <c r="Y50" i="24" s="1"/>
  <c r="Y51" i="24" s="1"/>
  <c r="Y52" i="24" s="1"/>
  <c r="Y53" i="24" s="1"/>
  <c r="Y54" i="24" s="1"/>
  <c r="Y55" i="24" s="1"/>
  <c r="Y56" i="24" s="1"/>
  <c r="Y57" i="24" s="1"/>
  <c r="X10" i="24"/>
  <c r="X11" i="24" s="1"/>
  <c r="X12" i="24" s="1"/>
  <c r="X13" i="24" s="1"/>
  <c r="X14" i="24" s="1"/>
  <c r="X15" i="24" s="1"/>
  <c r="X16" i="24" s="1"/>
  <c r="X17" i="24" s="1"/>
  <c r="X18" i="24" s="1"/>
  <c r="X19" i="24" s="1"/>
  <c r="X20" i="24" s="1"/>
  <c r="X21" i="24" s="1"/>
  <c r="X22" i="24" s="1"/>
  <c r="X23" i="24" s="1"/>
  <c r="X24" i="24" s="1"/>
  <c r="X25" i="24" s="1"/>
  <c r="X26" i="24" s="1"/>
  <c r="X27" i="24" s="1"/>
  <c r="X28" i="24" s="1"/>
  <c r="X29" i="24" s="1"/>
  <c r="X30" i="24" s="1"/>
  <c r="X31" i="24" s="1"/>
  <c r="X32" i="24" s="1"/>
  <c r="X33" i="24" s="1"/>
  <c r="X34" i="24" s="1"/>
  <c r="X35" i="24" s="1"/>
  <c r="X36" i="24" s="1"/>
  <c r="X37" i="24" s="1"/>
  <c r="X38" i="24" s="1"/>
  <c r="X39" i="24" s="1"/>
  <c r="X40" i="24" s="1"/>
  <c r="X41" i="24" s="1"/>
  <c r="X42" i="24" s="1"/>
  <c r="X43" i="24" s="1"/>
  <c r="X44" i="24" s="1"/>
  <c r="X45" i="24" s="1"/>
  <c r="X46" i="24" s="1"/>
  <c r="X47" i="24" s="1"/>
  <c r="X48" i="24" s="1"/>
  <c r="X49" i="24" s="1"/>
  <c r="X50" i="24" s="1"/>
  <c r="X51" i="24" s="1"/>
  <c r="X52" i="24" s="1"/>
  <c r="X53" i="24" s="1"/>
  <c r="X54" i="24" s="1"/>
  <c r="X55" i="24" s="1"/>
  <c r="X56" i="24" s="1"/>
  <c r="X57" i="24" s="1"/>
  <c r="W10" i="24"/>
  <c r="W11" i="24" s="1"/>
  <c r="W12" i="24" s="1"/>
  <c r="W13" i="24" s="1"/>
  <c r="W14" i="24" s="1"/>
  <c r="W15" i="24" s="1"/>
  <c r="W16" i="24" s="1"/>
  <c r="W17" i="24" s="1"/>
  <c r="W18" i="24" s="1"/>
  <c r="W19" i="24" s="1"/>
  <c r="W20" i="24" s="1"/>
  <c r="W21" i="24" s="1"/>
  <c r="W22" i="24" s="1"/>
  <c r="W23" i="24" s="1"/>
  <c r="W24" i="24" s="1"/>
  <c r="W25" i="24" s="1"/>
  <c r="W26" i="24" s="1"/>
  <c r="W27" i="24" s="1"/>
  <c r="W28" i="24" s="1"/>
  <c r="W29" i="24" s="1"/>
  <c r="W30" i="24" s="1"/>
  <c r="W31" i="24" s="1"/>
  <c r="W32" i="24" s="1"/>
  <c r="W33" i="24" s="1"/>
  <c r="W34" i="24" s="1"/>
  <c r="W35" i="24" s="1"/>
  <c r="W36" i="24" s="1"/>
  <c r="W37" i="24" s="1"/>
  <c r="W38" i="24" s="1"/>
  <c r="W39" i="24" s="1"/>
  <c r="W40" i="24" s="1"/>
  <c r="W41" i="24" s="1"/>
  <c r="W42" i="24" s="1"/>
  <c r="W43" i="24" s="1"/>
  <c r="W44" i="24" s="1"/>
  <c r="W45" i="24" s="1"/>
  <c r="W46" i="24" s="1"/>
  <c r="W47" i="24" s="1"/>
  <c r="W48" i="24" s="1"/>
  <c r="W49" i="24" s="1"/>
  <c r="W50" i="24" s="1"/>
  <c r="W51" i="24" s="1"/>
  <c r="W52" i="24" s="1"/>
  <c r="W53" i="24" s="1"/>
  <c r="W54" i="24" s="1"/>
  <c r="W55" i="24" s="1"/>
  <c r="W56" i="24" s="1"/>
  <c r="W57" i="24" s="1"/>
  <c r="T10" i="24"/>
  <c r="T11" i="24" s="1"/>
  <c r="T12" i="24" s="1"/>
  <c r="T13" i="24" s="1"/>
  <c r="T14" i="24" s="1"/>
  <c r="T15" i="24" s="1"/>
  <c r="T16" i="24" s="1"/>
  <c r="T17" i="24" s="1"/>
  <c r="T18" i="24" s="1"/>
  <c r="T19" i="24" s="1"/>
  <c r="T20" i="24" s="1"/>
  <c r="T21" i="24" s="1"/>
  <c r="T22" i="24" s="1"/>
  <c r="T23" i="24" s="1"/>
  <c r="T24" i="24" s="1"/>
  <c r="T25" i="24" s="1"/>
  <c r="T26" i="24" s="1"/>
  <c r="T27" i="24" s="1"/>
  <c r="T28" i="24" s="1"/>
  <c r="T29" i="24" s="1"/>
  <c r="T30" i="24" s="1"/>
  <c r="T31" i="24" s="1"/>
  <c r="T32" i="24" s="1"/>
  <c r="T33" i="24" s="1"/>
  <c r="T34" i="24" s="1"/>
  <c r="T35" i="24" s="1"/>
  <c r="T36" i="24" s="1"/>
  <c r="T37" i="24" s="1"/>
  <c r="T38" i="24" s="1"/>
  <c r="T39" i="24" s="1"/>
  <c r="T40" i="24" s="1"/>
  <c r="T41" i="24" s="1"/>
  <c r="T42" i="24" s="1"/>
  <c r="T43" i="24" s="1"/>
  <c r="T44" i="24" s="1"/>
  <c r="T45" i="24" s="1"/>
  <c r="T46" i="24" s="1"/>
  <c r="T47" i="24" s="1"/>
  <c r="T48" i="24" s="1"/>
  <c r="T49" i="24" s="1"/>
  <c r="T50" i="24" s="1"/>
  <c r="T51" i="24" s="1"/>
  <c r="T52" i="24" s="1"/>
  <c r="T53" i="24" s="1"/>
  <c r="T54" i="24" s="1"/>
  <c r="T55" i="24" s="1"/>
  <c r="T56" i="24" s="1"/>
  <c r="T57" i="24" s="1"/>
  <c r="U10" i="24"/>
  <c r="U11" i="24" s="1"/>
  <c r="U12" i="24" s="1"/>
  <c r="U13" i="24" s="1"/>
  <c r="U14" i="24" s="1"/>
  <c r="U15" i="24" s="1"/>
  <c r="U16" i="24" s="1"/>
  <c r="U17" i="24" s="1"/>
  <c r="U18" i="24" s="1"/>
  <c r="U19" i="24" s="1"/>
  <c r="U20" i="24" s="1"/>
  <c r="U21" i="24" s="1"/>
  <c r="U22" i="24" s="1"/>
  <c r="U23" i="24" s="1"/>
  <c r="U24" i="24" s="1"/>
  <c r="U25" i="24" s="1"/>
  <c r="U26" i="24" s="1"/>
  <c r="U27" i="24" s="1"/>
  <c r="U28" i="24" s="1"/>
  <c r="U29" i="24" s="1"/>
  <c r="U30" i="24" s="1"/>
  <c r="U31" i="24" s="1"/>
  <c r="U32" i="24" s="1"/>
  <c r="U33" i="24" s="1"/>
  <c r="U34" i="24" s="1"/>
  <c r="U35" i="24" s="1"/>
  <c r="U36" i="24" s="1"/>
  <c r="U37" i="24" s="1"/>
  <c r="U38" i="24" s="1"/>
  <c r="U39" i="24" s="1"/>
  <c r="U40" i="24" s="1"/>
  <c r="U41" i="24" s="1"/>
  <c r="U42" i="24" s="1"/>
  <c r="U43" i="24" s="1"/>
  <c r="U44" i="24" s="1"/>
  <c r="U45" i="24" s="1"/>
  <c r="U46" i="24" s="1"/>
  <c r="U47" i="24" s="1"/>
  <c r="U48" i="24" s="1"/>
  <c r="U49" i="24" s="1"/>
  <c r="U50" i="24" s="1"/>
  <c r="U51" i="24" s="1"/>
  <c r="U52" i="24" s="1"/>
  <c r="U53" i="24" s="1"/>
  <c r="U54" i="24" s="1"/>
  <c r="U55" i="24" s="1"/>
  <c r="U56" i="24" s="1"/>
  <c r="U57" i="24" s="1"/>
  <c r="S10" i="24"/>
  <c r="S11" i="24" s="1"/>
  <c r="S12" i="24" s="1"/>
  <c r="S13" i="24" s="1"/>
  <c r="S14" i="24" s="1"/>
  <c r="S15" i="24" s="1"/>
  <c r="S16" i="24" s="1"/>
  <c r="S17" i="24" s="1"/>
  <c r="S18" i="24" s="1"/>
  <c r="S19" i="24" s="1"/>
  <c r="S20" i="24" s="1"/>
  <c r="S21" i="24" s="1"/>
  <c r="S22" i="24" s="1"/>
  <c r="S23" i="24" s="1"/>
  <c r="S24" i="24" s="1"/>
  <c r="S25" i="24" s="1"/>
  <c r="S26" i="24" s="1"/>
  <c r="S27" i="24" s="1"/>
  <c r="S28" i="24" s="1"/>
  <c r="S29" i="24" s="1"/>
  <c r="S30" i="24" s="1"/>
  <c r="S31" i="24" s="1"/>
  <c r="S32" i="24" s="1"/>
  <c r="S33" i="24" s="1"/>
  <c r="S34" i="24" s="1"/>
  <c r="S35" i="24" s="1"/>
  <c r="S36" i="24" s="1"/>
  <c r="S37" i="24" s="1"/>
  <c r="S38" i="24" s="1"/>
  <c r="S39" i="24" s="1"/>
  <c r="S40" i="24" s="1"/>
  <c r="S41" i="24" s="1"/>
  <c r="S42" i="24" s="1"/>
  <c r="S43" i="24" s="1"/>
  <c r="S44" i="24" s="1"/>
  <c r="S45" i="24" s="1"/>
  <c r="S46" i="24" s="1"/>
  <c r="S47" i="24" s="1"/>
  <c r="S48" i="24" s="1"/>
  <c r="S49" i="24" s="1"/>
  <c r="S50" i="24" s="1"/>
  <c r="S51" i="24" s="1"/>
  <c r="S52" i="24" s="1"/>
  <c r="S53" i="24" s="1"/>
  <c r="S54" i="24" s="1"/>
  <c r="S55" i="24" s="1"/>
  <c r="S56" i="24" s="1"/>
  <c r="S57" i="24" s="1"/>
  <c r="G130" i="26"/>
  <c r="L130" i="26" s="1"/>
  <c r="G129" i="26"/>
  <c r="L129" i="26" s="1"/>
  <c r="G128" i="26"/>
  <c r="L128" i="26" s="1"/>
  <c r="G127" i="26"/>
  <c r="L127" i="26" s="1"/>
  <c r="G126" i="26"/>
  <c r="L126" i="26" s="1"/>
  <c r="G125" i="26"/>
  <c r="L125" i="26" s="1"/>
  <c r="G124" i="26"/>
  <c r="L124" i="26"/>
  <c r="G123" i="26"/>
  <c r="L123" i="26" s="1"/>
  <c r="G122" i="26"/>
  <c r="L122" i="26" s="1"/>
  <c r="G121" i="26"/>
  <c r="L121" i="26" s="1"/>
  <c r="G120" i="26"/>
  <c r="L120" i="26"/>
  <c r="G119" i="26"/>
  <c r="L119" i="26"/>
  <c r="G118" i="26"/>
  <c r="L118" i="26" s="1"/>
  <c r="G117" i="26"/>
  <c r="L117" i="26" s="1"/>
  <c r="G116" i="26"/>
  <c r="L116" i="26" s="1"/>
  <c r="G115" i="26"/>
  <c r="L115" i="26"/>
  <c r="G114" i="26"/>
  <c r="L114" i="26" s="1"/>
  <c r="G113" i="26"/>
  <c r="L113" i="26" s="1"/>
  <c r="G112" i="26"/>
  <c r="L112" i="26" s="1"/>
  <c r="M112" i="26" s="1"/>
  <c r="N112" i="26" s="1"/>
  <c r="G111" i="26"/>
  <c r="L111" i="26" s="1"/>
  <c r="G110" i="26"/>
  <c r="L110" i="26" s="1"/>
  <c r="G109" i="26"/>
  <c r="L109" i="26" s="1"/>
  <c r="G108" i="26"/>
  <c r="L108" i="26"/>
  <c r="G107" i="26"/>
  <c r="L107" i="26" s="1"/>
  <c r="G106" i="26"/>
  <c r="L106" i="26" s="1"/>
  <c r="G105" i="26"/>
  <c r="L105" i="26" s="1"/>
  <c r="G104" i="26"/>
  <c r="L104" i="26" s="1"/>
  <c r="G103" i="26"/>
  <c r="L103" i="26" s="1"/>
  <c r="G102" i="26"/>
  <c r="L102" i="26" s="1"/>
  <c r="G101" i="26"/>
  <c r="L101" i="26" s="1"/>
  <c r="G100" i="26"/>
  <c r="L100" i="26" s="1"/>
  <c r="G99" i="26"/>
  <c r="L99" i="26"/>
  <c r="G98" i="26"/>
  <c r="L98" i="26" s="1"/>
  <c r="G97" i="26"/>
  <c r="L97" i="26" s="1"/>
  <c r="G96" i="26"/>
  <c r="L96" i="26" s="1"/>
  <c r="G95" i="26"/>
  <c r="L95" i="26" s="1"/>
  <c r="G94" i="26"/>
  <c r="L94" i="26" s="1"/>
  <c r="G93" i="26"/>
  <c r="L93" i="26" s="1"/>
  <c r="G92" i="26"/>
  <c r="L92" i="26"/>
  <c r="G91" i="26"/>
  <c r="L91" i="26" s="1"/>
  <c r="G90" i="26"/>
  <c r="L90" i="26" s="1"/>
  <c r="G89" i="26"/>
  <c r="L89" i="26" s="1"/>
  <c r="G88" i="26"/>
  <c r="L88" i="26"/>
  <c r="G87" i="26"/>
  <c r="L87" i="26"/>
  <c r="G86" i="26"/>
  <c r="L86" i="26" s="1"/>
  <c r="G85" i="26"/>
  <c r="L85" i="26" s="1"/>
  <c r="G84" i="26"/>
  <c r="L84" i="26" s="1"/>
  <c r="G83" i="26"/>
  <c r="L83" i="26"/>
  <c r="C76" i="27"/>
  <c r="C75" i="27"/>
  <c r="C74" i="27"/>
  <c r="U22" i="22"/>
  <c r="C84" i="27"/>
  <c r="C83" i="27"/>
  <c r="C80" i="27"/>
  <c r="C79" i="27"/>
  <c r="C78" i="27"/>
  <c r="C81" i="27"/>
  <c r="C82" i="27"/>
  <c r="G82" i="26"/>
  <c r="D77" i="26"/>
  <c r="D76" i="26"/>
  <c r="D75" i="26"/>
  <c r="D69" i="26"/>
  <c r="D68" i="26"/>
  <c r="D67" i="26"/>
  <c r="D65" i="26"/>
  <c r="D61" i="26"/>
  <c r="D60" i="26"/>
  <c r="D59" i="26"/>
  <c r="D56" i="26"/>
  <c r="D55" i="26"/>
  <c r="D53" i="26"/>
  <c r="D47" i="26"/>
  <c r="D45" i="26"/>
  <c r="D44" i="26"/>
  <c r="D37" i="26"/>
  <c r="D36" i="26"/>
  <c r="D34" i="26"/>
  <c r="D31" i="26"/>
  <c r="D29" i="26"/>
  <c r="D23" i="26"/>
  <c r="D21" i="26"/>
  <c r="D18" i="26"/>
  <c r="D15" i="26"/>
  <c r="D11" i="26"/>
  <c r="D10" i="26"/>
  <c r="U19" i="22"/>
  <c r="U21" i="22"/>
  <c r="C21" i="22"/>
  <c r="C19" i="22"/>
  <c r="B22" i="22"/>
  <c r="C22" i="22" s="1"/>
  <c r="U20" i="22"/>
  <c r="E12" i="4"/>
  <c r="E17" i="4" s="1"/>
  <c r="U18" i="22"/>
  <c r="N10" i="20"/>
  <c r="E8" i="4"/>
  <c r="E9" i="4" s="1"/>
  <c r="E10" i="4" s="1"/>
  <c r="B53" i="23"/>
  <c r="I14" i="20"/>
  <c r="U27" i="22"/>
  <c r="U26" i="22"/>
  <c r="U23" i="22"/>
  <c r="U17" i="22"/>
  <c r="U16" i="22"/>
  <c r="C40" i="20"/>
  <c r="C27" i="22"/>
  <c r="C26" i="22"/>
  <c r="C20" i="22"/>
  <c r="C18" i="22"/>
  <c r="U14" i="22"/>
  <c r="O11" i="20"/>
  <c r="H10" i="20"/>
  <c r="I17" i="20"/>
  <c r="N14" i="20"/>
  <c r="O16" i="20"/>
  <c r="O17" i="20"/>
  <c r="O15" i="20"/>
  <c r="H14" i="20"/>
  <c r="H18" i="20"/>
  <c r="H22" i="20"/>
  <c r="I22" i="20" s="1"/>
  <c r="D48" i="26"/>
  <c r="O14" i="20"/>
  <c r="D40" i="26"/>
  <c r="D32" i="26"/>
  <c r="O10" i="20"/>
  <c r="D24" i="26"/>
  <c r="D16" i="26"/>
  <c r="D8" i="26"/>
  <c r="D72" i="26"/>
  <c r="D79" i="26"/>
  <c r="H11" i="20"/>
  <c r="H15" i="20"/>
  <c r="H19" i="20"/>
  <c r="I19" i="20" s="1"/>
  <c r="N11" i="20"/>
  <c r="N12" i="20"/>
  <c r="N15" i="20"/>
  <c r="N19" i="20"/>
  <c r="O19" i="20" s="1"/>
  <c r="N23" i="20"/>
  <c r="O23" i="20" s="1"/>
  <c r="N8" i="20"/>
  <c r="H20" i="20"/>
  <c r="I20" i="20" s="1"/>
  <c r="H13" i="20"/>
  <c r="N22" i="20"/>
  <c r="O22" i="20" s="1"/>
  <c r="N26" i="20"/>
  <c r="O26" i="20" s="1"/>
  <c r="H16" i="20"/>
  <c r="N18" i="20"/>
  <c r="O12" i="20"/>
  <c r="F7" i="20"/>
  <c r="O13" i="20"/>
  <c r="M13" i="20"/>
  <c r="O18" i="20"/>
  <c r="M17" i="20"/>
  <c r="N13" i="20"/>
  <c r="L12" i="20"/>
  <c r="N17" i="20"/>
  <c r="L16" i="20"/>
  <c r="N20" i="20"/>
  <c r="O20" i="20" s="1"/>
  <c r="L20" i="20"/>
  <c r="N25" i="20"/>
  <c r="O25" i="20" s="1"/>
  <c r="L24" i="20"/>
  <c r="N9" i="20"/>
  <c r="L9" i="20"/>
  <c r="O11" i="10"/>
  <c r="I8" i="20"/>
  <c r="G7" i="20"/>
  <c r="I12" i="20"/>
  <c r="I16" i="20"/>
  <c r="H24" i="20"/>
  <c r="I24" i="20" s="1"/>
  <c r="I9" i="20"/>
  <c r="H23" i="20"/>
  <c r="I23" i="20" s="1"/>
  <c r="N16" i="20"/>
  <c r="N21" i="20"/>
  <c r="O21" i="20" s="1"/>
  <c r="N24" i="20"/>
  <c r="O24" i="20" s="1"/>
  <c r="I15" i="20"/>
  <c r="I18" i="20"/>
  <c r="K10" i="22"/>
  <c r="I13" i="20"/>
  <c r="O9" i="20"/>
  <c r="D13" i="26"/>
  <c r="D12" i="26"/>
  <c r="I10" i="20"/>
  <c r="I11" i="20"/>
  <c r="D43" i="26"/>
  <c r="D42" i="26"/>
  <c r="D28" i="26"/>
  <c r="D27" i="26"/>
  <c r="D17" i="26"/>
  <c r="D41" i="26"/>
  <c r="D49" i="26"/>
  <c r="D73" i="26"/>
  <c r="D7" i="26"/>
  <c r="H8" i="20"/>
  <c r="D52" i="26"/>
  <c r="D51" i="26"/>
  <c r="D38" i="26"/>
  <c r="D39" i="26"/>
  <c r="D70" i="26"/>
  <c r="D71" i="26"/>
  <c r="H26" i="20"/>
  <c r="I26" i="20" s="1"/>
  <c r="H25" i="20"/>
  <c r="I25" i="20" s="1"/>
  <c r="D25" i="26"/>
  <c r="D26" i="26"/>
  <c r="D64" i="26"/>
  <c r="D63" i="26"/>
  <c r="D20" i="26"/>
  <c r="D19" i="26"/>
  <c r="D57" i="26"/>
  <c r="D58" i="26"/>
  <c r="O8" i="20"/>
  <c r="K16" i="22"/>
  <c r="L46" i="28" l="1"/>
  <c r="K26" i="22"/>
  <c r="M19" i="22"/>
  <c r="Q19" i="22"/>
  <c r="K18" i="22"/>
  <c r="M23" i="22"/>
  <c r="K23" i="22"/>
  <c r="X26" i="22"/>
  <c r="Z26" i="22"/>
  <c r="Y26" i="22"/>
  <c r="K21" i="22"/>
  <c r="Q22" i="22"/>
  <c r="Z27" i="22"/>
  <c r="Y27" i="22"/>
  <c r="X27" i="22"/>
  <c r="H14" i="28"/>
  <c r="H52" i="28"/>
  <c r="H54" i="28"/>
  <c r="H56" i="28"/>
  <c r="H59" i="28"/>
  <c r="H63" i="28"/>
  <c r="H64" i="28"/>
  <c r="H66" i="28"/>
  <c r="L38" i="32"/>
  <c r="H62" i="28"/>
  <c r="L43" i="32"/>
  <c r="L53" i="32"/>
  <c r="L61" i="32"/>
  <c r="L41" i="32"/>
  <c r="L32" i="32"/>
  <c r="L31" i="32"/>
  <c r="H22" i="32"/>
  <c r="H37" i="32"/>
  <c r="H22" i="28"/>
  <c r="H50" i="32"/>
  <c r="H11" i="32"/>
  <c r="Q17" i="22"/>
  <c r="L16" i="22"/>
  <c r="L12" i="22"/>
  <c r="B54" i="23"/>
  <c r="L19" i="22"/>
  <c r="L14" i="22"/>
  <c r="L10" i="22"/>
  <c r="Q10" i="22"/>
  <c r="T15" i="28"/>
  <c r="H44" i="28"/>
  <c r="L18" i="32"/>
  <c r="O7" i="24"/>
  <c r="O6" i="24"/>
  <c r="L14" i="28"/>
  <c r="L20" i="28"/>
  <c r="L45" i="28"/>
  <c r="L16" i="32"/>
  <c r="L25" i="32"/>
  <c r="L39" i="32"/>
  <c r="H44" i="32"/>
  <c r="L57" i="32"/>
  <c r="L65" i="32"/>
  <c r="H16" i="32"/>
  <c r="O8" i="24"/>
  <c r="L47" i="32"/>
  <c r="H52" i="32"/>
  <c r="H60" i="32"/>
  <c r="M111" i="26"/>
  <c r="N111" i="26" s="1"/>
  <c r="H25" i="32"/>
  <c r="H29" i="32"/>
  <c r="L56" i="32"/>
  <c r="L20" i="32"/>
  <c r="L15" i="28"/>
  <c r="L18" i="28"/>
  <c r="L19" i="28"/>
  <c r="L21" i="28"/>
  <c r="L35" i="28"/>
  <c r="L44" i="28"/>
  <c r="L47" i="28"/>
  <c r="L57" i="28"/>
  <c r="L30" i="32"/>
  <c r="H35" i="32"/>
  <c r="H40" i="32"/>
  <c r="L19" i="32"/>
  <c r="M95" i="26"/>
  <c r="N95" i="26" s="1"/>
  <c r="P44" i="28"/>
  <c r="P53" i="28"/>
  <c r="P55" i="28"/>
  <c r="P56" i="28"/>
  <c r="P58" i="28"/>
  <c r="P59" i="28"/>
  <c r="P60" i="28"/>
  <c r="H18" i="32"/>
  <c r="H46" i="32"/>
  <c r="L54" i="32"/>
  <c r="L58" i="32"/>
  <c r="L66" i="32"/>
  <c r="L28" i="32"/>
  <c r="T16" i="28"/>
  <c r="T17" i="28"/>
  <c r="T18" i="28"/>
  <c r="T21" i="28"/>
  <c r="T38" i="28"/>
  <c r="T44" i="28"/>
  <c r="T59" i="28"/>
  <c r="L14" i="32"/>
  <c r="H33" i="32"/>
  <c r="L15" i="32"/>
  <c r="T26" i="28"/>
  <c r="T27" i="28"/>
  <c r="T28" i="28"/>
  <c r="T29" i="28"/>
  <c r="T30" i="28"/>
  <c r="T31" i="28"/>
  <c r="T33" i="28"/>
  <c r="T39" i="28"/>
  <c r="T42" i="28"/>
  <c r="T43" i="28"/>
  <c r="H14" i="32"/>
  <c r="L23" i="32"/>
  <c r="H63" i="32"/>
  <c r="H19" i="32"/>
  <c r="L42" i="32"/>
  <c r="H13" i="28"/>
  <c r="H15" i="28"/>
  <c r="H16" i="28"/>
  <c r="H17" i="28"/>
  <c r="H18" i="28"/>
  <c r="H19" i="28"/>
  <c r="H20" i="28"/>
  <c r="H21" i="28"/>
  <c r="H23" i="28"/>
  <c r="H45" i="28"/>
  <c r="H46" i="28"/>
  <c r="H57" i="28"/>
  <c r="H60" i="28"/>
  <c r="H36" i="32"/>
  <c r="L25" i="28"/>
  <c r="L26" i="28"/>
  <c r="L27" i="28"/>
  <c r="L29" i="28"/>
  <c r="L30" i="28"/>
  <c r="L31" i="28"/>
  <c r="L32" i="28"/>
  <c r="L33" i="28"/>
  <c r="L34" i="28"/>
  <c r="H12" i="32"/>
  <c r="P24" i="28"/>
  <c r="P25" i="28"/>
  <c r="P26" i="28"/>
  <c r="P27" i="28"/>
  <c r="P28" i="28"/>
  <c r="P29" i="28"/>
  <c r="P30" i="28"/>
  <c r="P31" i="28"/>
  <c r="P33" i="28"/>
  <c r="P34" i="28"/>
  <c r="P42" i="28"/>
  <c r="P43" i="28"/>
  <c r="H13" i="32"/>
  <c r="L35" i="32"/>
  <c r="L10" i="32"/>
  <c r="H24" i="28"/>
  <c r="T24" i="28"/>
  <c r="T34" i="28"/>
  <c r="T35" i="28"/>
  <c r="T36" i="28"/>
  <c r="T37" i="28"/>
  <c r="T40" i="28"/>
  <c r="T46" i="28"/>
  <c r="T48" i="28"/>
  <c r="T49" i="28"/>
  <c r="T50" i="28"/>
  <c r="T51" i="28"/>
  <c r="T52" i="28"/>
  <c r="T54" i="28"/>
  <c r="T65" i="28"/>
  <c r="T66" i="28"/>
  <c r="L22" i="32"/>
  <c r="H61" i="32"/>
  <c r="L45" i="32"/>
  <c r="L52" i="32"/>
  <c r="L12" i="28"/>
  <c r="L13" i="28"/>
  <c r="H25" i="28"/>
  <c r="H47" i="28"/>
  <c r="H48" i="28"/>
  <c r="H49" i="28"/>
  <c r="H50" i="28"/>
  <c r="H53" i="28"/>
  <c r="H55" i="28"/>
  <c r="H65" i="28"/>
  <c r="L62" i="32"/>
  <c r="H47" i="20"/>
  <c r="I47" i="20" s="1"/>
  <c r="N47" i="20" s="1"/>
  <c r="L24" i="32"/>
  <c r="H24" i="32"/>
  <c r="H32" i="32"/>
  <c r="H55" i="32"/>
  <c r="H40" i="20"/>
  <c r="I40" i="20" s="1"/>
  <c r="N40" i="20" s="1"/>
  <c r="P22" i="28"/>
  <c r="P23" i="28"/>
  <c r="L39" i="28"/>
  <c r="L40" i="28"/>
  <c r="L42" i="28"/>
  <c r="L49" i="28"/>
  <c r="L53" i="28"/>
  <c r="L61" i="28"/>
  <c r="L63" i="28"/>
  <c r="L64" i="28"/>
  <c r="L65" i="28"/>
  <c r="L11" i="32"/>
  <c r="L33" i="32"/>
  <c r="H38" i="32"/>
  <c r="L50" i="32"/>
  <c r="L36" i="32"/>
  <c r="L59" i="32"/>
  <c r="T12" i="28"/>
  <c r="T13" i="28"/>
  <c r="T14" i="28"/>
  <c r="T22" i="28"/>
  <c r="T23" i="28"/>
  <c r="P35" i="28"/>
  <c r="P36" i="28"/>
  <c r="P37" i="28"/>
  <c r="P39" i="28"/>
  <c r="P41" i="28"/>
  <c r="P48" i="28"/>
  <c r="P49" i="28"/>
  <c r="P50" i="28"/>
  <c r="P51" i="28"/>
  <c r="P52" i="28"/>
  <c r="P54" i="28"/>
  <c r="P61" i="28"/>
  <c r="P64" i="28"/>
  <c r="P65" i="28"/>
  <c r="P66" i="28"/>
  <c r="H30" i="32"/>
  <c r="L44" i="32"/>
  <c r="L51" i="32"/>
  <c r="M108" i="26"/>
  <c r="N108" i="26" s="1"/>
  <c r="R9" i="28"/>
  <c r="R8" i="28" s="1"/>
  <c r="R7" i="28" s="1"/>
  <c r="R6" i="28" s="1"/>
  <c r="R5" i="28" s="1"/>
  <c r="P10" i="28"/>
  <c r="T19" i="28"/>
  <c r="T20" i="28"/>
  <c r="L37" i="28"/>
  <c r="L38" i="28"/>
  <c r="T55" i="28"/>
  <c r="T56" i="28"/>
  <c r="T57" i="28"/>
  <c r="T58" i="28"/>
  <c r="T60" i="28"/>
  <c r="L17" i="32"/>
  <c r="L26" i="32"/>
  <c r="L21" i="32"/>
  <c r="L29" i="32"/>
  <c r="L55" i="32"/>
  <c r="L13" i="32"/>
  <c r="H53" i="32"/>
  <c r="L43" i="28"/>
  <c r="T63" i="28"/>
  <c r="T64" i="28"/>
  <c r="H49" i="32"/>
  <c r="H57" i="32"/>
  <c r="L64" i="32"/>
  <c r="H27" i="32"/>
  <c r="H42" i="32"/>
  <c r="H59" i="20"/>
  <c r="I59" i="20" s="1"/>
  <c r="N59" i="20" s="1"/>
  <c r="P11" i="28"/>
  <c r="H41" i="32"/>
  <c r="H45" i="32"/>
  <c r="H28" i="32"/>
  <c r="L16" i="28"/>
  <c r="L17" i="28"/>
  <c r="L22" i="28"/>
  <c r="T41" i="28"/>
  <c r="P45" i="28"/>
  <c r="P46" i="28"/>
  <c r="L50" i="28"/>
  <c r="L51" i="28"/>
  <c r="L52" i="28"/>
  <c r="L58" i="28"/>
  <c r="L59" i="28"/>
  <c r="L60" i="28"/>
  <c r="L37" i="32"/>
  <c r="H15" i="32"/>
  <c r="H41" i="20"/>
  <c r="I41" i="20" s="1"/>
  <c r="N41" i="20" s="1"/>
  <c r="M89" i="26"/>
  <c r="N89" i="26" s="1"/>
  <c r="M104" i="26"/>
  <c r="N104" i="26" s="1"/>
  <c r="P13" i="28"/>
  <c r="P14" i="28"/>
  <c r="P15" i="28"/>
  <c r="P18" i="28"/>
  <c r="P19" i="28"/>
  <c r="P20" i="28"/>
  <c r="P21" i="28"/>
  <c r="L24" i="28"/>
  <c r="H26" i="28"/>
  <c r="H27" i="28"/>
  <c r="H28" i="28"/>
  <c r="H29" i="28"/>
  <c r="H30" i="28"/>
  <c r="H31" i="28"/>
  <c r="H32" i="28"/>
  <c r="H33" i="28"/>
  <c r="H34" i="28"/>
  <c r="H35" i="28"/>
  <c r="H36" i="28"/>
  <c r="H37" i="28"/>
  <c r="H39" i="28"/>
  <c r="H40" i="28"/>
  <c r="H41" i="28"/>
  <c r="H42" i="28"/>
  <c r="T45" i="28"/>
  <c r="L66" i="28"/>
  <c r="H47" i="32"/>
  <c r="H51" i="32"/>
  <c r="H59" i="32"/>
  <c r="H23" i="32"/>
  <c r="H39" i="32"/>
  <c r="H62" i="32"/>
  <c r="L12" i="32"/>
  <c r="O51" i="11"/>
  <c r="O14" i="10"/>
  <c r="O63" i="10"/>
  <c r="O61" i="10"/>
  <c r="O81" i="10"/>
  <c r="O48" i="10"/>
  <c r="O34" i="10"/>
  <c r="O35" i="10"/>
  <c r="I9" i="28"/>
  <c r="H10" i="28"/>
  <c r="P36" i="10"/>
  <c r="O52" i="10"/>
  <c r="P16" i="28"/>
  <c r="P17" i="28"/>
  <c r="L54" i="28"/>
  <c r="L55" i="28"/>
  <c r="L56" i="28"/>
  <c r="H65" i="32"/>
  <c r="H58" i="32"/>
  <c r="H11" i="28"/>
  <c r="P47" i="28"/>
  <c r="O36" i="10"/>
  <c r="L41" i="28"/>
  <c r="H43" i="28"/>
  <c r="T47" i="28"/>
  <c r="P57" i="28"/>
  <c r="L62" i="28"/>
  <c r="M9" i="32"/>
  <c r="L9" i="32" s="1"/>
  <c r="P38" i="28"/>
  <c r="P40" i="28"/>
  <c r="T53" i="28"/>
  <c r="H66" i="32"/>
  <c r="H20" i="32"/>
  <c r="P62" i="28"/>
  <c r="P63" i="28"/>
  <c r="L49" i="32"/>
  <c r="L63" i="32"/>
  <c r="L27" i="32"/>
  <c r="L34" i="32"/>
  <c r="L40" i="32"/>
  <c r="L60" i="32"/>
  <c r="P12" i="28"/>
  <c r="L48" i="28"/>
  <c r="H58" i="28"/>
  <c r="H61" i="28"/>
  <c r="T61" i="28"/>
  <c r="H17" i="32"/>
  <c r="H21" i="32"/>
  <c r="H26" i="32"/>
  <c r="H34" i="32"/>
  <c r="H48" i="32"/>
  <c r="H56" i="32"/>
  <c r="H64" i="32"/>
  <c r="K9" i="22"/>
  <c r="K14" i="22"/>
  <c r="Q15" i="22"/>
  <c r="Q12" i="22"/>
  <c r="L21" i="22"/>
  <c r="L17" i="22"/>
  <c r="L23" i="22"/>
  <c r="Q8" i="24"/>
  <c r="P9" i="24"/>
  <c r="P10" i="24"/>
  <c r="P8" i="24"/>
  <c r="O9" i="24"/>
  <c r="O10" i="24"/>
  <c r="Q6" i="28"/>
  <c r="U5" i="28"/>
  <c r="O73" i="10"/>
  <c r="M10" i="28"/>
  <c r="L11" i="28"/>
  <c r="O60" i="10"/>
  <c r="O37" i="11"/>
  <c r="O45" i="10"/>
  <c r="V10" i="28"/>
  <c r="T11" i="28"/>
  <c r="O41" i="11"/>
  <c r="O52" i="11"/>
  <c r="J9" i="32"/>
  <c r="H10" i="32"/>
  <c r="Q20" i="22"/>
  <c r="K17" i="22"/>
  <c r="O43" i="11"/>
  <c r="O53" i="11"/>
  <c r="H12" i="28"/>
  <c r="L28" i="28"/>
  <c r="T62" i="28"/>
  <c r="O78" i="10"/>
  <c r="O44" i="11"/>
  <c r="P55" i="11"/>
  <c r="O54" i="11"/>
  <c r="O57" i="11"/>
  <c r="O45" i="11"/>
  <c r="O50" i="11"/>
  <c r="O46" i="11"/>
  <c r="O55" i="11"/>
  <c r="H38" i="28"/>
  <c r="H51" i="28"/>
  <c r="O38" i="11"/>
  <c r="O47" i="11"/>
  <c r="T25" i="28"/>
  <c r="P32" i="28"/>
  <c r="L36" i="28"/>
  <c r="L48" i="32"/>
  <c r="O42" i="11"/>
  <c r="O56" i="11"/>
  <c r="O39" i="11"/>
  <c r="O48" i="11"/>
  <c r="P37" i="10"/>
  <c r="O40" i="11"/>
  <c r="O49" i="11"/>
  <c r="L23" i="28"/>
  <c r="T32" i="28"/>
  <c r="L46" i="32"/>
  <c r="AQ26" i="22"/>
  <c r="O26" i="11"/>
  <c r="O18" i="11"/>
  <c r="O16" i="11"/>
  <c r="O8" i="11"/>
  <c r="O20" i="11"/>
  <c r="O29" i="11"/>
  <c r="O10" i="11"/>
  <c r="O11" i="11"/>
  <c r="O21" i="11"/>
  <c r="O30" i="11"/>
  <c r="O28" i="11"/>
  <c r="O12" i="11"/>
  <c r="O22" i="11"/>
  <c r="O31" i="11"/>
  <c r="O19" i="11"/>
  <c r="O13" i="11"/>
  <c r="O23" i="11"/>
  <c r="O32" i="11"/>
  <c r="O14" i="11"/>
  <c r="O24" i="11"/>
  <c r="O33" i="11"/>
  <c r="O15" i="11"/>
  <c r="O25" i="11"/>
  <c r="O34" i="11"/>
  <c r="O9" i="11"/>
  <c r="O17" i="11"/>
  <c r="O27" i="11"/>
  <c r="O36" i="11"/>
  <c r="O35" i="11"/>
  <c r="O7" i="11"/>
  <c r="L18" i="22"/>
  <c r="P25" i="10"/>
  <c r="O70" i="10"/>
  <c r="P46" i="10"/>
  <c r="P26" i="22"/>
  <c r="BS26" i="22" s="1"/>
  <c r="BN26" i="22" s="1"/>
  <c r="O37" i="10"/>
  <c r="O49" i="10"/>
  <c r="P24" i="22"/>
  <c r="L22" i="22"/>
  <c r="O40" i="10"/>
  <c r="O25" i="10"/>
  <c r="P23" i="22"/>
  <c r="O23" i="10"/>
  <c r="O24" i="10"/>
  <c r="O30" i="10"/>
  <c r="O46" i="10"/>
  <c r="O72" i="10"/>
  <c r="O71" i="10"/>
  <c r="O31" i="10"/>
  <c r="O50" i="10"/>
  <c r="O51" i="10"/>
  <c r="O42" i="10"/>
  <c r="O54" i="10"/>
  <c r="O64" i="10"/>
  <c r="O53" i="10"/>
  <c r="O57" i="10"/>
  <c r="O9" i="10"/>
  <c r="O76" i="10"/>
  <c r="O62" i="10"/>
  <c r="P15" i="10"/>
  <c r="O47" i="10"/>
  <c r="O16" i="10"/>
  <c r="O15" i="10"/>
  <c r="P52" i="10"/>
  <c r="O77" i="10"/>
  <c r="O10" i="10"/>
  <c r="O22" i="10"/>
  <c r="M113" i="26"/>
  <c r="N113" i="26" s="1"/>
  <c r="H52" i="20"/>
  <c r="I52" i="20" s="1"/>
  <c r="N52" i="20" s="1"/>
  <c r="M100" i="26"/>
  <c r="N100" i="26" s="1"/>
  <c r="M94" i="26"/>
  <c r="N94" i="26" s="1"/>
  <c r="M102" i="26"/>
  <c r="N102" i="26" s="1"/>
  <c r="M96" i="26"/>
  <c r="N96" i="26" s="1"/>
  <c r="H48" i="20"/>
  <c r="I48" i="20" s="1"/>
  <c r="N48" i="20" s="1"/>
  <c r="I42" i="20"/>
  <c r="N42" i="20" s="1"/>
  <c r="M91" i="26"/>
  <c r="N91" i="26" s="1"/>
  <c r="M92" i="26"/>
  <c r="N92" i="26" s="1"/>
  <c r="H43" i="20"/>
  <c r="I43" i="20" s="1"/>
  <c r="N43" i="20" s="1"/>
  <c r="H57" i="20"/>
  <c r="I57" i="20" s="1"/>
  <c r="N57" i="20" s="1"/>
  <c r="M105" i="26"/>
  <c r="N105" i="26" s="1"/>
  <c r="M106" i="26"/>
  <c r="N106" i="26" s="1"/>
  <c r="M103" i="26"/>
  <c r="N103" i="26" s="1"/>
  <c r="H54" i="20"/>
  <c r="I54" i="20" s="1"/>
  <c r="N54" i="20" s="1"/>
  <c r="H58" i="20"/>
  <c r="I58" i="20" s="1"/>
  <c r="N58" i="20" s="1"/>
  <c r="M107" i="26"/>
  <c r="N107" i="26" s="1"/>
  <c r="M93" i="26"/>
  <c r="N93" i="26" s="1"/>
  <c r="H46" i="20"/>
  <c r="I46" i="20" s="1"/>
  <c r="N46" i="20" s="1"/>
  <c r="Q8" i="22"/>
  <c r="K12" i="22"/>
  <c r="L9" i="22"/>
  <c r="M90" i="26"/>
  <c r="N90" i="26" s="1"/>
  <c r="Q18" i="22" l="1"/>
  <c r="K19" i="22"/>
  <c r="Q23" i="22"/>
  <c r="K22" i="22"/>
  <c r="R23" i="22"/>
  <c r="O29" i="10"/>
  <c r="P35" i="10"/>
  <c r="O38" i="10"/>
  <c r="M22" i="22"/>
  <c r="R10" i="22"/>
  <c r="M8" i="32"/>
  <c r="M7" i="32" s="1"/>
  <c r="H49" i="20"/>
  <c r="I49" i="20" s="1"/>
  <c r="N49" i="20" s="1"/>
  <c r="O59" i="10"/>
  <c r="M16" i="22"/>
  <c r="B55" i="23"/>
  <c r="M18" i="22"/>
  <c r="R18" i="22"/>
  <c r="M17" i="22"/>
  <c r="R17" i="22"/>
  <c r="Q9" i="22"/>
  <c r="K13" i="22"/>
  <c r="Q13" i="22"/>
  <c r="M9" i="22"/>
  <c r="Q14" i="22"/>
  <c r="P14" i="10"/>
  <c r="O58" i="10"/>
  <c r="L11" i="22"/>
  <c r="Q11" i="22"/>
  <c r="M14" i="22"/>
  <c r="Q21" i="22"/>
  <c r="R19" i="22"/>
  <c r="M21" i="22"/>
  <c r="P6" i="24"/>
  <c r="P7" i="24"/>
  <c r="Q16" i="22"/>
  <c r="R22" i="22"/>
  <c r="P9" i="28"/>
  <c r="M98" i="26"/>
  <c r="N98" i="26" s="1"/>
  <c r="O65" i="10"/>
  <c r="P70" i="10"/>
  <c r="P61" i="10"/>
  <c r="O56" i="10"/>
  <c r="P16" i="10"/>
  <c r="O13" i="10"/>
  <c r="P60" i="10"/>
  <c r="O39" i="10"/>
  <c r="O27" i="10"/>
  <c r="P34" i="10"/>
  <c r="O32" i="10"/>
  <c r="O43" i="10"/>
  <c r="P44" i="10"/>
  <c r="P11" i="10"/>
  <c r="O80" i="10"/>
  <c r="O75" i="10"/>
  <c r="O21" i="10"/>
  <c r="O41" i="10"/>
  <c r="O7" i="10"/>
  <c r="O8" i="10"/>
  <c r="O74" i="10"/>
  <c r="P43" i="10"/>
  <c r="O44" i="10"/>
  <c r="O26" i="10"/>
  <c r="O55" i="10"/>
  <c r="P73" i="10"/>
  <c r="P75" i="10"/>
  <c r="P8" i="28"/>
  <c r="P51" i="10"/>
  <c r="O28" i="10"/>
  <c r="I8" i="28"/>
  <c r="H9" i="28"/>
  <c r="Q24" i="22"/>
  <c r="R11" i="22"/>
  <c r="K11" i="22"/>
  <c r="K15" i="22"/>
  <c r="L15" i="22"/>
  <c r="R15" i="22"/>
  <c r="M10" i="22"/>
  <c r="K27" i="22"/>
  <c r="L26" i="22"/>
  <c r="R14" i="22"/>
  <c r="Q10" i="24"/>
  <c r="Q9" i="24"/>
  <c r="P40" i="11"/>
  <c r="P38" i="11"/>
  <c r="Q55" i="11"/>
  <c r="P54" i="11"/>
  <c r="P51" i="11"/>
  <c r="R20" i="22"/>
  <c r="K20" i="22"/>
  <c r="L20" i="22"/>
  <c r="P7" i="28"/>
  <c r="H9" i="32"/>
  <c r="J8" i="32"/>
  <c r="P6" i="28"/>
  <c r="Q5" i="28"/>
  <c r="P5" i="28" s="1"/>
  <c r="P44" i="11"/>
  <c r="P52" i="11"/>
  <c r="P48" i="11"/>
  <c r="P46" i="11"/>
  <c r="P53" i="11"/>
  <c r="L10" i="28"/>
  <c r="M9" i="28"/>
  <c r="Q56" i="11"/>
  <c r="P56" i="11"/>
  <c r="O12" i="10"/>
  <c r="P41" i="11"/>
  <c r="P45" i="11"/>
  <c r="P39" i="11"/>
  <c r="P50" i="11"/>
  <c r="P43" i="11"/>
  <c r="Q37" i="11"/>
  <c r="P37" i="11"/>
  <c r="P49" i="11"/>
  <c r="P42" i="11"/>
  <c r="P47" i="11"/>
  <c r="P57" i="11"/>
  <c r="V9" i="28"/>
  <c r="T10" i="28"/>
  <c r="AP26" i="22"/>
  <c r="AQ27" i="22"/>
  <c r="AQ28" i="22" s="1"/>
  <c r="AP28" i="22" s="1"/>
  <c r="P28" i="11"/>
  <c r="Q8" i="11"/>
  <c r="P8" i="11"/>
  <c r="P9" i="11"/>
  <c r="P23" i="11"/>
  <c r="P18" i="11"/>
  <c r="P34" i="11"/>
  <c r="P22" i="11"/>
  <c r="P21" i="11"/>
  <c r="P29" i="11"/>
  <c r="P26" i="11"/>
  <c r="P25" i="11"/>
  <c r="P33" i="11"/>
  <c r="P19" i="11"/>
  <c r="P27" i="11"/>
  <c r="P14" i="11"/>
  <c r="P31" i="11"/>
  <c r="P30" i="11"/>
  <c r="P17" i="11"/>
  <c r="P13" i="11"/>
  <c r="P12" i="11"/>
  <c r="P11" i="11"/>
  <c r="P10" i="11"/>
  <c r="P20" i="11"/>
  <c r="P16" i="11"/>
  <c r="P36" i="11"/>
  <c r="P35" i="11"/>
  <c r="P15" i="11"/>
  <c r="P24" i="11"/>
  <c r="P32" i="11"/>
  <c r="Q7" i="11"/>
  <c r="P7" i="11"/>
  <c r="Q46" i="10"/>
  <c r="O79" i="10"/>
  <c r="P38" i="10"/>
  <c r="K24" i="22"/>
  <c r="P39" i="10"/>
  <c r="O66" i="10"/>
  <c r="O33" i="10"/>
  <c r="Q15" i="10"/>
  <c r="P40" i="10"/>
  <c r="L13" i="22"/>
  <c r="P23" i="10"/>
  <c r="P24" i="10"/>
  <c r="Q36" i="10"/>
  <c r="P57" i="10"/>
  <c r="O20" i="10"/>
  <c r="O19" i="10"/>
  <c r="P54" i="10"/>
  <c r="P78" i="10"/>
  <c r="P77" i="10"/>
  <c r="Q52" i="10"/>
  <c r="P76" i="10"/>
  <c r="P55" i="10"/>
  <c r="O17" i="10"/>
  <c r="O18" i="10"/>
  <c r="P50" i="10"/>
  <c r="P30" i="10"/>
  <c r="P56" i="10"/>
  <c r="O69" i="10"/>
  <c r="O68" i="10"/>
  <c r="P64" i="10"/>
  <c r="P63" i="10"/>
  <c r="P62" i="10"/>
  <c r="P31" i="10"/>
  <c r="P81" i="10"/>
  <c r="P48" i="10"/>
  <c r="P49" i="10"/>
  <c r="P58" i="10"/>
  <c r="P26" i="10"/>
  <c r="O82" i="10"/>
  <c r="O59" i="11" s="1"/>
  <c r="P22" i="10"/>
  <c r="P21" i="10"/>
  <c r="P47" i="10"/>
  <c r="P10" i="10"/>
  <c r="P9" i="10"/>
  <c r="P53" i="10"/>
  <c r="P41" i="10"/>
  <c r="P42" i="10"/>
  <c r="P27" i="10"/>
  <c r="O67" i="10"/>
  <c r="P72" i="10"/>
  <c r="P71" i="10"/>
  <c r="M110" i="26"/>
  <c r="N110" i="26" s="1"/>
  <c r="H61" i="20"/>
  <c r="I61" i="20" s="1"/>
  <c r="N61" i="20" s="1"/>
  <c r="M109" i="26"/>
  <c r="N109" i="26" s="1"/>
  <c r="H53" i="20"/>
  <c r="I53" i="20" s="1"/>
  <c r="N53" i="20" s="1"/>
  <c r="M97" i="26"/>
  <c r="N97" i="26" s="1"/>
  <c r="H50" i="20"/>
  <c r="I50" i="20" s="1"/>
  <c r="N50" i="20" s="1"/>
  <c r="M99" i="26"/>
  <c r="N99" i="26" s="1"/>
  <c r="M101" i="26"/>
  <c r="N101" i="26" s="1"/>
  <c r="K8" i="22"/>
  <c r="L8" i="22"/>
  <c r="M12" i="22"/>
  <c r="K7" i="22"/>
  <c r="M7" i="22"/>
  <c r="L7" i="22"/>
  <c r="L8" i="32" l="1"/>
  <c r="Q38" i="10"/>
  <c r="P59" i="10"/>
  <c r="Q37" i="10"/>
  <c r="P45" i="10"/>
  <c r="Q70" i="10"/>
  <c r="P13" i="10"/>
  <c r="M11" i="22"/>
  <c r="Q41" i="11"/>
  <c r="Q7" i="10"/>
  <c r="R12" i="22"/>
  <c r="P7" i="10"/>
  <c r="B56" i="23"/>
  <c r="Q6" i="24"/>
  <c r="Q7" i="24"/>
  <c r="R16" i="22"/>
  <c r="R8" i="22"/>
  <c r="Q39" i="10"/>
  <c r="R21" i="22"/>
  <c r="P8" i="10"/>
  <c r="M13" i="22"/>
  <c r="R13" i="22"/>
  <c r="R9" i="22"/>
  <c r="Q39" i="11"/>
  <c r="Q52" i="11"/>
  <c r="Q47" i="11"/>
  <c r="Q42" i="11"/>
  <c r="Q9" i="11"/>
  <c r="Q49" i="11"/>
  <c r="Q25" i="11"/>
  <c r="P80" i="10"/>
  <c r="Q35" i="10"/>
  <c r="Q43" i="10"/>
  <c r="Q40" i="10"/>
  <c r="P28" i="10"/>
  <c r="P65" i="10"/>
  <c r="Q75" i="10"/>
  <c r="Q25" i="10"/>
  <c r="Q11" i="10"/>
  <c r="Q53" i="10"/>
  <c r="Q26" i="10"/>
  <c r="Q34" i="10"/>
  <c r="Q61" i="10"/>
  <c r="Q73" i="10"/>
  <c r="Q56" i="10"/>
  <c r="Q50" i="10"/>
  <c r="Q60" i="10"/>
  <c r="Q47" i="10"/>
  <c r="Q30" i="10"/>
  <c r="Q16" i="10"/>
  <c r="P74" i="10"/>
  <c r="Q20" i="11"/>
  <c r="Q24" i="11"/>
  <c r="Q30" i="11"/>
  <c r="Q27" i="11"/>
  <c r="Q59" i="10"/>
  <c r="Q57" i="11"/>
  <c r="H8" i="28"/>
  <c r="I7" i="28"/>
  <c r="Q45" i="11"/>
  <c r="Q28" i="10"/>
  <c r="P29" i="10"/>
  <c r="M15" i="22"/>
  <c r="M26" i="22"/>
  <c r="L27" i="22"/>
  <c r="Q54" i="11"/>
  <c r="Q41" i="10"/>
  <c r="Q46" i="11"/>
  <c r="J7" i="32"/>
  <c r="H8" i="32"/>
  <c r="Q15" i="11"/>
  <c r="Q33" i="11"/>
  <c r="Q26" i="11"/>
  <c r="Q21" i="11"/>
  <c r="T9" i="28"/>
  <c r="V8" i="28"/>
  <c r="Q43" i="11"/>
  <c r="L9" i="28"/>
  <c r="M8" i="28"/>
  <c r="Q40" i="11"/>
  <c r="Q53" i="11"/>
  <c r="M20" i="22"/>
  <c r="P12" i="10"/>
  <c r="Q12" i="11"/>
  <c r="Q23" i="11"/>
  <c r="Q50" i="11"/>
  <c r="L7" i="32"/>
  <c r="M6" i="32"/>
  <c r="Q48" i="11"/>
  <c r="Q44" i="11"/>
  <c r="Q51" i="11"/>
  <c r="Q38" i="11"/>
  <c r="AP27" i="22"/>
  <c r="Q16" i="11"/>
  <c r="Q17" i="11"/>
  <c r="Q13" i="11"/>
  <c r="Q14" i="11"/>
  <c r="Q10" i="11"/>
  <c r="Q19" i="11"/>
  <c r="Q29" i="11"/>
  <c r="Q22" i="11"/>
  <c r="Q28" i="11"/>
  <c r="Q31" i="11"/>
  <c r="Q32" i="11"/>
  <c r="Q36" i="11"/>
  <c r="Q35" i="11"/>
  <c r="Q34" i="11"/>
  <c r="Q11" i="11"/>
  <c r="Q18" i="11"/>
  <c r="P33" i="10"/>
  <c r="P66" i="10"/>
  <c r="P79" i="10"/>
  <c r="Q14" i="10"/>
  <c r="P32" i="10"/>
  <c r="M24" i="22"/>
  <c r="R26" i="22"/>
  <c r="R24" i="22"/>
  <c r="Q51" i="10"/>
  <c r="L24" i="22"/>
  <c r="Q26" i="22"/>
  <c r="Q22" i="10"/>
  <c r="Q57" i="10"/>
  <c r="Q58" i="10"/>
  <c r="Q27" i="10"/>
  <c r="Q62" i="10"/>
  <c r="Q63" i="10"/>
  <c r="Q8" i="10"/>
  <c r="P68" i="10"/>
  <c r="P69" i="10"/>
  <c r="Q54" i="10"/>
  <c r="Q9" i="10"/>
  <c r="Q10" i="10"/>
  <c r="Q81" i="10"/>
  <c r="Q48" i="10"/>
  <c r="Q49" i="10"/>
  <c r="P82" i="10"/>
  <c r="P59" i="11" s="1"/>
  <c r="P20" i="10"/>
  <c r="P19" i="10"/>
  <c r="Q71" i="10"/>
  <c r="Q72" i="10"/>
  <c r="Q31" i="10"/>
  <c r="Q78" i="10"/>
  <c r="Q77" i="10"/>
  <c r="Q23" i="10"/>
  <c r="Q24" i="10"/>
  <c r="P67" i="10"/>
  <c r="Q64" i="10"/>
  <c r="P18" i="10"/>
  <c r="P17" i="10"/>
  <c r="Q55" i="10"/>
  <c r="Q76" i="10"/>
  <c r="Q42" i="10"/>
  <c r="D40" i="20"/>
  <c r="D41" i="20" s="1"/>
  <c r="M8" i="22"/>
  <c r="Q21" i="10" l="1"/>
  <c r="B57" i="23"/>
  <c r="F40" i="20"/>
  <c r="Q44" i="10"/>
  <c r="Q45" i="10"/>
  <c r="Q67" i="10"/>
  <c r="Q79" i="10"/>
  <c r="Q33" i="10"/>
  <c r="Q12" i="10"/>
  <c r="Q74" i="10"/>
  <c r="Q66" i="10"/>
  <c r="Q29" i="10"/>
  <c r="Q65" i="10"/>
  <c r="E40" i="20"/>
  <c r="G40" i="20" s="1"/>
  <c r="H7" i="28"/>
  <c r="I6" i="28"/>
  <c r="M27" i="22"/>
  <c r="J6" i="32"/>
  <c r="H7" i="32"/>
  <c r="Q13" i="10"/>
  <c r="M7" i="28"/>
  <c r="L8" i="28"/>
  <c r="M5" i="32"/>
  <c r="L5" i="32" s="1"/>
  <c r="L6" i="32"/>
  <c r="V7" i="28"/>
  <c r="T8" i="28"/>
  <c r="Q80" i="10"/>
  <c r="AQ29" i="22"/>
  <c r="Q32" i="10"/>
  <c r="Q82" i="10"/>
  <c r="Q59" i="11" s="1"/>
  <c r="Q19" i="10"/>
  <c r="Q20" i="10"/>
  <c r="Q68" i="10"/>
  <c r="Q69" i="10"/>
  <c r="Q17" i="10"/>
  <c r="Q18" i="10"/>
  <c r="J40" i="20"/>
  <c r="K40" i="20" s="1"/>
  <c r="D42" i="20"/>
  <c r="E41" i="20"/>
  <c r="G41" i="20" s="1"/>
  <c r="F41" i="20"/>
  <c r="B58" i="23" l="1"/>
  <c r="I5" i="28"/>
  <c r="H5" i="28" s="1"/>
  <c r="H6" i="28"/>
  <c r="V6" i="28"/>
  <c r="T7" i="28"/>
  <c r="J5" i="32"/>
  <c r="H5" i="32" s="1"/>
  <c r="H6" i="32"/>
  <c r="M6" i="28"/>
  <c r="L7" i="28"/>
  <c r="AQ30" i="22"/>
  <c r="AP29" i="22"/>
  <c r="J41" i="20"/>
  <c r="L41" i="20" s="1"/>
  <c r="L40" i="20"/>
  <c r="O40" i="20"/>
  <c r="M40" i="20"/>
  <c r="F42" i="20"/>
  <c r="E42" i="20"/>
  <c r="G42" i="20" s="1"/>
  <c r="D43" i="20"/>
  <c r="B59" i="23" l="1"/>
  <c r="M5" i="28"/>
  <c r="L5" i="28" s="1"/>
  <c r="L6" i="28"/>
  <c r="V5" i="28"/>
  <c r="T5" i="28" s="1"/>
  <c r="T6" i="28"/>
  <c r="AQ31" i="22"/>
  <c r="AP30" i="22"/>
  <c r="BT26" i="22"/>
  <c r="BO26" i="22" s="1"/>
  <c r="K41" i="20"/>
  <c r="O41" i="20" s="1"/>
  <c r="J42" i="20"/>
  <c r="L42" i="20" s="1"/>
  <c r="D44" i="20"/>
  <c r="F43" i="20"/>
  <c r="E43" i="20"/>
  <c r="G43" i="20" s="1"/>
  <c r="B60" i="23" l="1"/>
  <c r="AQ32" i="22"/>
  <c r="AP31" i="22"/>
  <c r="BU26" i="22"/>
  <c r="AY26" i="22"/>
  <c r="O58" i="11"/>
  <c r="J43" i="20"/>
  <c r="J44" i="20" s="1"/>
  <c r="M41" i="20"/>
  <c r="K42" i="20"/>
  <c r="M42" i="20" s="1"/>
  <c r="F44" i="20"/>
  <c r="E44" i="20"/>
  <c r="G44" i="20" s="1"/>
  <c r="D45" i="20"/>
  <c r="BP26" i="22" l="1"/>
  <c r="B61" i="23"/>
  <c r="BI26" i="22"/>
  <c r="AP32" i="22"/>
  <c r="AQ33" i="22"/>
  <c r="BA26" i="22"/>
  <c r="AZ26" i="22"/>
  <c r="P58" i="11"/>
  <c r="K43" i="20"/>
  <c r="O43" i="20" s="1"/>
  <c r="L43" i="20"/>
  <c r="O42" i="20"/>
  <c r="L44" i="20"/>
  <c r="J45" i="20"/>
  <c r="K44" i="20"/>
  <c r="D46" i="20"/>
  <c r="E45" i="20"/>
  <c r="G45" i="20" s="1"/>
  <c r="F45" i="20"/>
  <c r="B62" i="23" l="1"/>
  <c r="BK26" i="22"/>
  <c r="BJ26" i="22"/>
  <c r="M43" i="20"/>
  <c r="AP33" i="22"/>
  <c r="AQ34" i="22"/>
  <c r="Q58" i="11"/>
  <c r="F46" i="20"/>
  <c r="E46" i="20"/>
  <c r="G46" i="20" s="1"/>
  <c r="D47" i="20"/>
  <c r="M44" i="20"/>
  <c r="O44" i="20"/>
  <c r="K45" i="20"/>
  <c r="J46" i="20"/>
  <c r="L45" i="20"/>
  <c r="AP34" i="22" l="1"/>
  <c r="AQ35" i="22"/>
  <c r="O45" i="20"/>
  <c r="M45" i="20"/>
  <c r="E47" i="20"/>
  <c r="G47" i="20" s="1"/>
  <c r="D48" i="20"/>
  <c r="F47" i="20"/>
  <c r="J47" i="20"/>
  <c r="K46" i="20"/>
  <c r="L46" i="20"/>
  <c r="AQ36" i="22" l="1"/>
  <c r="AP35" i="22"/>
  <c r="J48" i="20"/>
  <c r="L47" i="20"/>
  <c r="K47" i="20"/>
  <c r="D49" i="20"/>
  <c r="E48" i="20"/>
  <c r="G48" i="20" s="1"/>
  <c r="F48" i="20"/>
  <c r="M46" i="20"/>
  <c r="O46" i="20"/>
  <c r="AQ37" i="22" l="1"/>
  <c r="AP36" i="22"/>
  <c r="E49" i="20"/>
  <c r="G49" i="20" s="1"/>
  <c r="F49" i="20"/>
  <c r="D50" i="20"/>
  <c r="O47" i="20"/>
  <c r="M47" i="20"/>
  <c r="L48" i="20"/>
  <c r="K48" i="20"/>
  <c r="J49" i="20"/>
  <c r="H68" i="20" l="1"/>
  <c r="I68" i="20" s="1"/>
  <c r="N68" i="20" s="1"/>
  <c r="M117" i="26"/>
  <c r="N117" i="26" s="1"/>
  <c r="H72" i="20"/>
  <c r="I72" i="20" s="1"/>
  <c r="N72" i="20" s="1"/>
  <c r="M121" i="26"/>
  <c r="N121" i="26" s="1"/>
  <c r="H70" i="20"/>
  <c r="I70" i="20" s="1"/>
  <c r="N70" i="20" s="1"/>
  <c r="M119" i="26"/>
  <c r="N119" i="26" s="1"/>
  <c r="M129" i="26"/>
  <c r="N129" i="26" s="1"/>
  <c r="H80" i="20"/>
  <c r="I80" i="20" s="1"/>
  <c r="N80" i="20" s="1"/>
  <c r="H78" i="20"/>
  <c r="I78" i="20" s="1"/>
  <c r="N78" i="20" s="1"/>
  <c r="M127" i="26"/>
  <c r="N127" i="26" s="1"/>
  <c r="H76" i="20"/>
  <c r="I76" i="20" s="1"/>
  <c r="N76" i="20" s="1"/>
  <c r="M125" i="26"/>
  <c r="N125" i="26" s="1"/>
  <c r="H71" i="20"/>
  <c r="I71" i="20" s="1"/>
  <c r="N71" i="20" s="1"/>
  <c r="M120" i="26"/>
  <c r="N120" i="26" s="1"/>
  <c r="H83" i="20"/>
  <c r="I83" i="20" s="1"/>
  <c r="N83" i="20" s="1"/>
  <c r="H77" i="20"/>
  <c r="I77" i="20" s="1"/>
  <c r="N77" i="20" s="1"/>
  <c r="M126" i="26"/>
  <c r="N126" i="26" s="1"/>
  <c r="M130" i="26"/>
  <c r="N130" i="26" s="1"/>
  <c r="H82" i="20"/>
  <c r="I82" i="20" s="1"/>
  <c r="N82" i="20" s="1"/>
  <c r="M131" i="26"/>
  <c r="N131" i="26" s="1"/>
  <c r="H79" i="20"/>
  <c r="I79" i="20" s="1"/>
  <c r="N79" i="20" s="1"/>
  <c r="M128" i="26"/>
  <c r="N128" i="26" s="1"/>
  <c r="H75" i="20"/>
  <c r="I75" i="20" s="1"/>
  <c r="N75" i="20" s="1"/>
  <c r="M124" i="26"/>
  <c r="N124" i="26" s="1"/>
  <c r="M114" i="26"/>
  <c r="N114" i="26" s="1"/>
  <c r="H66" i="20"/>
  <c r="I66" i="20" s="1"/>
  <c r="N66" i="20" s="1"/>
  <c r="M115" i="26"/>
  <c r="N115" i="26" s="1"/>
  <c r="H67" i="20"/>
  <c r="I67" i="20" s="1"/>
  <c r="N67" i="20" s="1"/>
  <c r="M116" i="26"/>
  <c r="N116" i="26" s="1"/>
  <c r="H73" i="20"/>
  <c r="I73" i="20" s="1"/>
  <c r="N73" i="20" s="1"/>
  <c r="M122" i="26"/>
  <c r="N122" i="26" s="1"/>
  <c r="M118" i="26"/>
  <c r="N118" i="26" s="1"/>
  <c r="H69" i="20"/>
  <c r="I69" i="20" s="1"/>
  <c r="N69" i="20" s="1"/>
  <c r="H81" i="20"/>
  <c r="I81" i="20" s="1"/>
  <c r="N81" i="20" s="1"/>
  <c r="M123" i="26"/>
  <c r="N123" i="26" s="1"/>
  <c r="H74" i="20"/>
  <c r="I74" i="20" s="1"/>
  <c r="N74" i="20" s="1"/>
  <c r="AQ38" i="22"/>
  <c r="AP37" i="22"/>
  <c r="D51" i="20"/>
  <c r="E50" i="20"/>
  <c r="G50" i="20" s="1"/>
  <c r="F50" i="20"/>
  <c r="L49" i="20"/>
  <c r="K49" i="20"/>
  <c r="J50" i="20"/>
  <c r="O48" i="20"/>
  <c r="M48" i="20"/>
  <c r="AQ39" i="22" l="1"/>
  <c r="AP38" i="22"/>
  <c r="K50" i="20"/>
  <c r="L50" i="20"/>
  <c r="J51" i="20"/>
  <c r="O49" i="20"/>
  <c r="M49" i="20"/>
  <c r="E51" i="20"/>
  <c r="G51" i="20" s="1"/>
  <c r="F51" i="20"/>
  <c r="D52" i="20"/>
  <c r="AQ40" i="22" l="1"/>
  <c r="AP39" i="22"/>
  <c r="J52" i="20"/>
  <c r="L51" i="20"/>
  <c r="K51" i="20"/>
  <c r="E52" i="20"/>
  <c r="G52" i="20" s="1"/>
  <c r="F52" i="20"/>
  <c r="D53" i="20"/>
  <c r="O50" i="20"/>
  <c r="M50" i="20"/>
  <c r="AP40" i="22" l="1"/>
  <c r="AQ41" i="22"/>
  <c r="O51" i="20"/>
  <c r="M51" i="20"/>
  <c r="E53" i="20"/>
  <c r="G53" i="20" s="1"/>
  <c r="D54" i="20"/>
  <c r="F53" i="20"/>
  <c r="J53" i="20"/>
  <c r="L52" i="20"/>
  <c r="K52" i="20"/>
  <c r="AP41" i="22" l="1"/>
  <c r="AQ42" i="22"/>
  <c r="E54" i="20"/>
  <c r="G54" i="20" s="1"/>
  <c r="D55" i="20"/>
  <c r="F54" i="20"/>
  <c r="K53" i="20"/>
  <c r="J54" i="20"/>
  <c r="L53" i="20"/>
  <c r="M52" i="20"/>
  <c r="O52" i="20"/>
  <c r="AP42" i="22" l="1"/>
  <c r="AQ43" i="22"/>
  <c r="D56" i="20"/>
  <c r="E55" i="20"/>
  <c r="G55" i="20" s="1"/>
  <c r="F55" i="20"/>
  <c r="O53" i="20"/>
  <c r="M53" i="20"/>
  <c r="K54" i="20"/>
  <c r="J55" i="20"/>
  <c r="L54" i="20"/>
  <c r="AQ44" i="22" l="1"/>
  <c r="AP43" i="22"/>
  <c r="K55" i="20"/>
  <c r="L55" i="20"/>
  <c r="J56" i="20"/>
  <c r="M54" i="20"/>
  <c r="O54" i="20"/>
  <c r="D57" i="20"/>
  <c r="E56" i="20"/>
  <c r="G56" i="20" s="1"/>
  <c r="F56" i="20"/>
  <c r="AQ45" i="22" l="1"/>
  <c r="AP44" i="22"/>
  <c r="E57" i="20"/>
  <c r="G57" i="20" s="1"/>
  <c r="F57" i="20"/>
  <c r="D58" i="20"/>
  <c r="L56" i="20"/>
  <c r="K56" i="20"/>
  <c r="J57" i="20"/>
  <c r="O55" i="20"/>
  <c r="M55" i="20"/>
  <c r="AP45" i="22" l="1"/>
  <c r="AQ46" i="22"/>
  <c r="L57" i="20"/>
  <c r="K57" i="20"/>
  <c r="J58" i="20"/>
  <c r="E58" i="20"/>
  <c r="G58" i="20" s="1"/>
  <c r="D59" i="20"/>
  <c r="F58" i="20"/>
  <c r="O56" i="20"/>
  <c r="M56" i="20"/>
  <c r="AQ47" i="22" l="1"/>
  <c r="AP46" i="22"/>
  <c r="O57" i="20"/>
  <c r="M57" i="20"/>
  <c r="D60" i="20"/>
  <c r="E59" i="20"/>
  <c r="G59" i="20" s="1"/>
  <c r="F59" i="20"/>
  <c r="J59" i="20"/>
  <c r="L58" i="20"/>
  <c r="K58" i="20"/>
  <c r="AP47" i="22" l="1"/>
  <c r="AQ48" i="22"/>
  <c r="J60" i="20"/>
  <c r="L59" i="20"/>
  <c r="K59" i="20"/>
  <c r="O58" i="20"/>
  <c r="M58" i="20"/>
  <c r="E60" i="20"/>
  <c r="G60" i="20" s="1"/>
  <c r="F60" i="20"/>
  <c r="D61" i="20"/>
  <c r="AQ49" i="22" l="1"/>
  <c r="AP48" i="22"/>
  <c r="E61" i="20"/>
  <c r="G61" i="20" s="1"/>
  <c r="D62" i="20"/>
  <c r="F61" i="20"/>
  <c r="O59" i="20"/>
  <c r="M59" i="20"/>
  <c r="J61" i="20"/>
  <c r="L60" i="20"/>
  <c r="K60" i="20"/>
  <c r="AP49" i="22" l="1"/>
  <c r="AQ50" i="22"/>
  <c r="J62" i="20"/>
  <c r="L61" i="20"/>
  <c r="K61" i="20"/>
  <c r="D63" i="20"/>
  <c r="E62" i="20"/>
  <c r="G62" i="20" s="1"/>
  <c r="F62" i="20"/>
  <c r="M60" i="20"/>
  <c r="O60" i="20"/>
  <c r="AQ51" i="22" l="1"/>
  <c r="AP50" i="22"/>
  <c r="D64" i="20"/>
  <c r="E63" i="20"/>
  <c r="G63" i="20" s="1"/>
  <c r="F63" i="20"/>
  <c r="O61" i="20"/>
  <c r="M61" i="20"/>
  <c r="J63" i="20"/>
  <c r="L62" i="20"/>
  <c r="K62" i="20"/>
  <c r="AP51" i="22" l="1"/>
  <c r="AQ52" i="22"/>
  <c r="L63" i="20"/>
  <c r="K63" i="20"/>
  <c r="J64" i="20"/>
  <c r="M62" i="20"/>
  <c r="O62" i="20"/>
  <c r="E64" i="20"/>
  <c r="G64" i="20" s="1"/>
  <c r="D65" i="20"/>
  <c r="F64" i="20"/>
  <c r="AQ53" i="22" l="1"/>
  <c r="AP52" i="22"/>
  <c r="L64" i="20"/>
  <c r="K64" i="20"/>
  <c r="J65" i="20"/>
  <c r="O63" i="20"/>
  <c r="M63" i="20"/>
  <c r="E65" i="20"/>
  <c r="G65" i="20" s="1"/>
  <c r="D66" i="20"/>
  <c r="F65" i="20"/>
  <c r="AP53" i="22" l="1"/>
  <c r="AQ54" i="22"/>
  <c r="O64" i="20"/>
  <c r="M64" i="20"/>
  <c r="L65" i="20"/>
  <c r="J66" i="20"/>
  <c r="K65" i="20"/>
  <c r="E66" i="20"/>
  <c r="G66" i="20" s="1"/>
  <c r="D67" i="20"/>
  <c r="F66" i="20"/>
  <c r="AP54" i="22" l="1"/>
  <c r="AQ55" i="22"/>
  <c r="O65" i="20"/>
  <c r="M65" i="20"/>
  <c r="J67" i="20"/>
  <c r="K66" i="20"/>
  <c r="L66" i="20"/>
  <c r="D68" i="20"/>
  <c r="E67" i="20"/>
  <c r="G67" i="20" s="1"/>
  <c r="F67" i="20"/>
  <c r="AP55" i="22" l="1"/>
  <c r="AQ56" i="22"/>
  <c r="O66" i="20"/>
  <c r="M66" i="20"/>
  <c r="D69" i="20"/>
  <c r="F68" i="20"/>
  <c r="E68" i="20"/>
  <c r="G68" i="20" s="1"/>
  <c r="J68" i="20"/>
  <c r="K67" i="20"/>
  <c r="L67" i="20"/>
  <c r="AQ57" i="22" l="1"/>
  <c r="AP56" i="22"/>
  <c r="D70" i="20"/>
  <c r="F69" i="20"/>
  <c r="E69" i="20"/>
  <c r="G69" i="20" s="1"/>
  <c r="K68" i="20"/>
  <c r="J69" i="20"/>
  <c r="L68" i="20"/>
  <c r="O67" i="20"/>
  <c r="M67" i="20"/>
  <c r="AQ58" i="22" l="1"/>
  <c r="AP57" i="22"/>
  <c r="J70" i="20"/>
  <c r="K69" i="20"/>
  <c r="L69" i="20"/>
  <c r="M68" i="20"/>
  <c r="O68" i="20"/>
  <c r="F70" i="20"/>
  <c r="E70" i="20"/>
  <c r="G70" i="20" s="1"/>
  <c r="D71" i="20"/>
  <c r="AP58" i="22" l="1"/>
  <c r="AQ59" i="22"/>
  <c r="O69" i="20"/>
  <c r="M69" i="20"/>
  <c r="E71" i="20"/>
  <c r="G71" i="20" s="1"/>
  <c r="D72" i="20"/>
  <c r="F71" i="20"/>
  <c r="K70" i="20"/>
  <c r="J71" i="20"/>
  <c r="L70" i="20"/>
  <c r="AQ60" i="22" l="1"/>
  <c r="AP59" i="22"/>
  <c r="M70" i="20"/>
  <c r="O70" i="20"/>
  <c r="D73" i="20"/>
  <c r="E72" i="20"/>
  <c r="G72" i="20" s="1"/>
  <c r="F72" i="20"/>
  <c r="J72" i="20"/>
  <c r="L71" i="20"/>
  <c r="K71" i="20"/>
  <c r="AP60" i="22" l="1"/>
  <c r="AQ61" i="22"/>
  <c r="K72" i="20"/>
  <c r="L72" i="20"/>
  <c r="J73" i="20"/>
  <c r="E73" i="20"/>
  <c r="G73" i="20" s="1"/>
  <c r="F73" i="20"/>
  <c r="D74" i="20"/>
  <c r="O71" i="20"/>
  <c r="M71" i="20"/>
  <c r="AQ62" i="22" l="1"/>
  <c r="AP61" i="22"/>
  <c r="J74" i="20"/>
  <c r="L73" i="20"/>
  <c r="K73" i="20"/>
  <c r="D75" i="20"/>
  <c r="E74" i="20"/>
  <c r="G74" i="20" s="1"/>
  <c r="F74" i="20"/>
  <c r="O72" i="20"/>
  <c r="M72" i="20"/>
  <c r="AQ63" i="22" l="1"/>
  <c r="AP62" i="22"/>
  <c r="D76" i="20"/>
  <c r="F75" i="20"/>
  <c r="E75" i="20"/>
  <c r="G75" i="20" s="1"/>
  <c r="O73" i="20"/>
  <c r="M73" i="20"/>
  <c r="J75" i="20"/>
  <c r="K74" i="20"/>
  <c r="L74" i="20"/>
  <c r="AP63" i="22" l="1"/>
  <c r="AQ64" i="22"/>
  <c r="K75" i="20"/>
  <c r="J76" i="20"/>
  <c r="L75" i="20"/>
  <c r="O74" i="20"/>
  <c r="M74" i="20"/>
  <c r="E76" i="20"/>
  <c r="G76" i="20" s="1"/>
  <c r="F76" i="20"/>
  <c r="D77" i="20"/>
  <c r="AQ65" i="22" l="1"/>
  <c r="AP64" i="22"/>
  <c r="D78" i="20"/>
  <c r="E77" i="20"/>
  <c r="G77" i="20" s="1"/>
  <c r="F77" i="20"/>
  <c r="J77" i="20"/>
  <c r="K76" i="20"/>
  <c r="L76" i="20"/>
  <c r="O75" i="20"/>
  <c r="M75" i="20"/>
  <c r="AQ66" i="22" l="1"/>
  <c r="AP65" i="22"/>
  <c r="M76" i="20"/>
  <c r="O76" i="20"/>
  <c r="F78" i="20"/>
  <c r="D79" i="20"/>
  <c r="E78" i="20"/>
  <c r="G78" i="20" s="1"/>
  <c r="K77" i="20"/>
  <c r="J78" i="20"/>
  <c r="L77" i="20"/>
  <c r="AP66" i="22" l="1"/>
  <c r="AQ67" i="22"/>
  <c r="O77" i="20"/>
  <c r="M77" i="20"/>
  <c r="D80" i="20"/>
  <c r="E79" i="20"/>
  <c r="G79" i="20" s="1"/>
  <c r="F79" i="20"/>
  <c r="J79" i="20"/>
  <c r="K78" i="20"/>
  <c r="L78" i="20"/>
  <c r="AP67" i="22" l="1"/>
  <c r="AQ68" i="22"/>
  <c r="D81" i="20"/>
  <c r="E80" i="20"/>
  <c r="G80" i="20" s="1"/>
  <c r="F80" i="20"/>
  <c r="L79" i="20"/>
  <c r="J80" i="20"/>
  <c r="K79" i="20"/>
  <c r="M78" i="20"/>
  <c r="O78" i="20"/>
  <c r="AQ69" i="22" l="1"/>
  <c r="AP68" i="22"/>
  <c r="J81" i="20"/>
  <c r="L80" i="20"/>
  <c r="K80" i="20"/>
  <c r="O79" i="20"/>
  <c r="M79" i="20"/>
  <c r="D82" i="20"/>
  <c r="F81" i="20"/>
  <c r="E81" i="20"/>
  <c r="G81" i="20" s="1"/>
  <c r="AP69" i="22" l="1"/>
  <c r="AQ70" i="22"/>
  <c r="M80" i="20"/>
  <c r="O80" i="20"/>
  <c r="F82" i="20"/>
  <c r="D83" i="20"/>
  <c r="E82" i="20"/>
  <c r="G82" i="20" s="1"/>
  <c r="J82" i="20"/>
  <c r="L81" i="20"/>
  <c r="K81" i="20"/>
  <c r="AQ71" i="22" l="1"/>
  <c r="AP70" i="22"/>
  <c r="J83" i="20"/>
  <c r="L82" i="20"/>
  <c r="K82" i="20"/>
  <c r="F83" i="20"/>
  <c r="E83" i="20"/>
  <c r="G83" i="20" s="1"/>
  <c r="O81" i="20"/>
  <c r="M81" i="20"/>
  <c r="AQ72" i="22" l="1"/>
  <c r="AP71" i="22"/>
  <c r="L83" i="20"/>
  <c r="K83" i="20"/>
  <c r="M82" i="20"/>
  <c r="O82" i="20"/>
  <c r="AP72" i="22" l="1"/>
  <c r="O83" i="20"/>
  <c r="M83" i="20"/>
  <c r="O11" i="24" l="1"/>
  <c r="Q11" i="24" l="1"/>
  <c r="P11" i="24" l="1"/>
  <c r="AJ27" i="22" l="1"/>
  <c r="AJ26" i="22"/>
  <c r="AI27" i="22"/>
  <c r="AH27" i="22"/>
  <c r="AI26" i="22"/>
  <c r="AH26" i="22"/>
  <c r="T44" i="11" l="1"/>
  <c r="T46" i="11"/>
  <c r="T51" i="11"/>
  <c r="T9" i="11"/>
  <c r="T26" i="11"/>
  <c r="T52" i="11"/>
  <c r="T30" i="10"/>
  <c r="T48" i="10"/>
  <c r="T19" i="10"/>
  <c r="T58" i="10"/>
  <c r="T22" i="10"/>
  <c r="T28" i="10"/>
  <c r="T15" i="10"/>
  <c r="T38" i="10"/>
  <c r="U48" i="10"/>
  <c r="U51" i="10"/>
  <c r="U22" i="10"/>
  <c r="U61" i="10"/>
  <c r="U38" i="10"/>
  <c r="U72" i="10"/>
  <c r="U17" i="10"/>
  <c r="U44" i="10"/>
  <c r="U20" i="10"/>
  <c r="V32" i="11"/>
  <c r="V16" i="10"/>
  <c r="V36" i="10"/>
  <c r="V47" i="10"/>
  <c r="V32" i="10"/>
  <c r="T49" i="11" l="1"/>
  <c r="U18" i="11"/>
  <c r="V10" i="11"/>
  <c r="E31" i="30"/>
  <c r="E32" i="30" s="1"/>
  <c r="E33" i="30" s="1"/>
  <c r="E34" i="30" s="1"/>
  <c r="E35" i="30" s="1"/>
  <c r="E36" i="30" s="1"/>
  <c r="E37" i="30" s="1"/>
  <c r="E38" i="30" s="1"/>
  <c r="E39" i="30" s="1"/>
  <c r="E40" i="30" s="1"/>
  <c r="E41" i="30" s="1"/>
  <c r="E42" i="30" s="1"/>
  <c r="E43" i="30" s="1"/>
  <c r="E44" i="30" s="1"/>
  <c r="E45" i="30" s="1"/>
  <c r="E46" i="30" s="1"/>
  <c r="E47" i="30" s="1"/>
  <c r="E48" i="30" s="1"/>
  <c r="E49" i="30" s="1"/>
  <c r="E50" i="30" s="1"/>
  <c r="E51" i="30" s="1"/>
  <c r="E52" i="30" s="1"/>
  <c r="E53" i="30" s="1"/>
  <c r="E54" i="30" s="1"/>
  <c r="E55" i="30" s="1"/>
  <c r="E56" i="30" s="1"/>
  <c r="E57" i="30" s="1"/>
  <c r="E58" i="30" s="1"/>
  <c r="E59" i="30" s="1"/>
  <c r="E60" i="30" s="1"/>
  <c r="E61" i="30" s="1"/>
  <c r="E62" i="30" s="1"/>
  <c r="E63" i="30" s="1"/>
  <c r="E64" i="30" s="1"/>
  <c r="E65" i="30" s="1"/>
  <c r="E66" i="30" s="1"/>
  <c r="E67" i="30" s="1"/>
  <c r="E68" i="30" s="1"/>
  <c r="E69" i="30" s="1"/>
  <c r="E70" i="30" s="1"/>
  <c r="D31" i="30"/>
  <c r="D32" i="30" s="1"/>
  <c r="D33" i="30" s="1"/>
  <c r="D34" i="30" s="1"/>
  <c r="D35" i="30" s="1"/>
  <c r="D36" i="30" s="1"/>
  <c r="D37" i="30" s="1"/>
  <c r="D38" i="30" s="1"/>
  <c r="D39" i="30" s="1"/>
  <c r="D40" i="30" s="1"/>
  <c r="D41" i="30" s="1"/>
  <c r="D42" i="30" s="1"/>
  <c r="D43" i="30" s="1"/>
  <c r="D44" i="30" s="1"/>
  <c r="D45" i="30" s="1"/>
  <c r="D46" i="30" s="1"/>
  <c r="D47" i="30" s="1"/>
  <c r="D48" i="30" s="1"/>
  <c r="D49" i="30" s="1"/>
  <c r="D50" i="30" s="1"/>
  <c r="D51" i="30" s="1"/>
  <c r="D52" i="30" s="1"/>
  <c r="D53" i="30" s="1"/>
  <c r="D54" i="30" s="1"/>
  <c r="D55" i="30" s="1"/>
  <c r="D56" i="30" s="1"/>
  <c r="D57" i="30" s="1"/>
  <c r="D58" i="30" s="1"/>
  <c r="D59" i="30" s="1"/>
  <c r="D60" i="30" s="1"/>
  <c r="D61" i="30" s="1"/>
  <c r="D62" i="30" s="1"/>
  <c r="D63" i="30" s="1"/>
  <c r="D64" i="30" s="1"/>
  <c r="D65" i="30" s="1"/>
  <c r="D66" i="30" s="1"/>
  <c r="D67" i="30" s="1"/>
  <c r="D68" i="30" s="1"/>
  <c r="D69" i="30" s="1"/>
  <c r="D70" i="30" s="1"/>
  <c r="V46" i="11"/>
  <c r="U38" i="11"/>
  <c r="U56" i="11"/>
  <c r="T43" i="10"/>
  <c r="T72" i="10"/>
  <c r="U10" i="10"/>
  <c r="U52" i="10"/>
  <c r="U24" i="11"/>
  <c r="T51" i="10"/>
  <c r="U8" i="11"/>
  <c r="T68" i="10"/>
  <c r="U33" i="11"/>
  <c r="T57" i="11"/>
  <c r="V19" i="10"/>
  <c r="U67" i="10"/>
  <c r="U26" i="10"/>
  <c r="V28" i="10"/>
  <c r="V53" i="10"/>
  <c r="U32" i="10"/>
  <c r="T14" i="10"/>
  <c r="V48" i="11"/>
  <c r="T31" i="10"/>
  <c r="T40" i="10"/>
  <c r="V36" i="11"/>
  <c r="T13" i="11"/>
  <c r="V44" i="10"/>
  <c r="U15" i="10"/>
  <c r="T20" i="10"/>
  <c r="T36" i="10"/>
  <c r="V11" i="10"/>
  <c r="V55" i="10"/>
  <c r="V39" i="10"/>
  <c r="V27" i="11"/>
  <c r="U43" i="10"/>
  <c r="U11" i="11"/>
  <c r="T52" i="10"/>
  <c r="U57" i="10"/>
  <c r="U58" i="11"/>
  <c r="U48" i="11"/>
  <c r="U7" i="11"/>
  <c r="T63" i="10"/>
  <c r="T58" i="11"/>
  <c r="T17" i="11"/>
  <c r="U46" i="11"/>
  <c r="V69" i="10"/>
  <c r="V72" i="10"/>
  <c r="V29" i="11"/>
  <c r="V8" i="11"/>
  <c r="V24" i="11"/>
  <c r="U55" i="10"/>
  <c r="U37" i="10"/>
  <c r="T25" i="10"/>
  <c r="T54" i="10"/>
  <c r="T39" i="11"/>
  <c r="V19" i="11"/>
  <c r="U49" i="11"/>
  <c r="U42" i="11"/>
  <c r="T67" i="10"/>
  <c r="T20" i="11"/>
  <c r="V39" i="11"/>
  <c r="V51" i="11"/>
  <c r="V23" i="10"/>
  <c r="U41" i="10"/>
  <c r="T60" i="10"/>
  <c r="T18" i="11"/>
  <c r="T33" i="11"/>
  <c r="V54" i="11"/>
  <c r="T22" i="11"/>
  <c r="T7" i="10"/>
  <c r="T24" i="10"/>
  <c r="U58" i="10"/>
  <c r="U15" i="11"/>
  <c r="T46" i="10"/>
  <c r="T34" i="11"/>
  <c r="V15" i="10"/>
  <c r="V41" i="11"/>
  <c r="U49" i="10"/>
  <c r="U19" i="10"/>
  <c r="U29" i="11"/>
  <c r="U53" i="11"/>
  <c r="U31" i="11"/>
  <c r="T10" i="10"/>
  <c r="T23" i="11"/>
  <c r="T11" i="11"/>
  <c r="V9" i="10"/>
  <c r="V13" i="11"/>
  <c r="V50" i="11"/>
  <c r="V53" i="11"/>
  <c r="U54" i="11"/>
  <c r="U41" i="11"/>
  <c r="T24" i="11"/>
  <c r="T21" i="11"/>
  <c r="V20" i="11"/>
  <c r="V40" i="10"/>
  <c r="V61" i="10"/>
  <c r="V30" i="11"/>
  <c r="U27" i="11"/>
  <c r="U35" i="11"/>
  <c r="U32" i="11"/>
  <c r="T11" i="10"/>
  <c r="T9" i="10"/>
  <c r="T32" i="11"/>
  <c r="V17" i="10"/>
  <c r="U44" i="11"/>
  <c r="U14" i="11"/>
  <c r="T35" i="11"/>
  <c r="U28" i="10"/>
  <c r="U23" i="11"/>
  <c r="T32" i="10"/>
  <c r="T28" i="11"/>
  <c r="T16" i="11"/>
  <c r="V59" i="10"/>
  <c r="V50" i="10"/>
  <c r="V71" i="10"/>
  <c r="V44" i="11"/>
  <c r="U63" i="10"/>
  <c r="V24" i="10"/>
  <c r="V25" i="11"/>
  <c r="V55" i="11"/>
  <c r="U24" i="10"/>
  <c r="T42" i="11"/>
  <c r="V43" i="10"/>
  <c r="V58" i="10"/>
  <c r="V34" i="10"/>
  <c r="V17" i="11"/>
  <c r="V35" i="11"/>
  <c r="V57" i="10"/>
  <c r="V56" i="10"/>
  <c r="V51" i="10"/>
  <c r="V64" i="10"/>
  <c r="V29" i="10"/>
  <c r="V21" i="11"/>
  <c r="V49" i="11"/>
  <c r="V33" i="11"/>
  <c r="V16" i="11"/>
  <c r="U33" i="10"/>
  <c r="U29" i="10"/>
  <c r="U23" i="10"/>
  <c r="U43" i="11"/>
  <c r="U12" i="11"/>
  <c r="U13" i="11"/>
  <c r="T66" i="10"/>
  <c r="T65" i="10"/>
  <c r="T16" i="10"/>
  <c r="T53" i="11"/>
  <c r="T41" i="11"/>
  <c r="V27" i="10"/>
  <c r="V26" i="10"/>
  <c r="V22" i="10"/>
  <c r="V25" i="10"/>
  <c r="V18" i="11"/>
  <c r="V38" i="11"/>
  <c r="U7" i="10"/>
  <c r="U39" i="10"/>
  <c r="U46" i="10"/>
  <c r="U70" i="10"/>
  <c r="U57" i="11"/>
  <c r="T23" i="10"/>
  <c r="T41" i="10"/>
  <c r="T59" i="10"/>
  <c r="V21" i="10"/>
  <c r="V20" i="10"/>
  <c r="V62" i="10"/>
  <c r="V48" i="10"/>
  <c r="V49" i="10"/>
  <c r="V45" i="10"/>
  <c r="V70" i="10"/>
  <c r="V11" i="11"/>
  <c r="V7" i="11"/>
  <c r="U11" i="10"/>
  <c r="U60" i="10"/>
  <c r="U30" i="10"/>
  <c r="U45" i="11"/>
  <c r="U47" i="11"/>
  <c r="U52" i="11"/>
  <c r="T27" i="10"/>
  <c r="T26" i="10"/>
  <c r="T45" i="10"/>
  <c r="T43" i="11"/>
  <c r="T19" i="11"/>
  <c r="T56" i="11"/>
  <c r="V41" i="10"/>
  <c r="V37" i="10"/>
  <c r="V42" i="10"/>
  <c r="V12" i="11"/>
  <c r="V37" i="11"/>
  <c r="U13" i="10"/>
  <c r="U12" i="10"/>
  <c r="U71" i="10"/>
  <c r="U21" i="10"/>
  <c r="U27" i="10"/>
  <c r="U34" i="11"/>
  <c r="U40" i="11"/>
  <c r="U28" i="11"/>
  <c r="U17" i="11"/>
  <c r="T69" i="10"/>
  <c r="T47" i="10"/>
  <c r="T29" i="10"/>
  <c r="T14" i="11"/>
  <c r="T8" i="11"/>
  <c r="T38" i="11"/>
  <c r="V68" i="10"/>
  <c r="V67" i="10"/>
  <c r="V7" i="10"/>
  <c r="V8" i="10"/>
  <c r="V38" i="10"/>
  <c r="V35" i="10"/>
  <c r="V33" i="10"/>
  <c r="V14" i="11"/>
  <c r="V26" i="11"/>
  <c r="V57" i="11"/>
  <c r="V58" i="11"/>
  <c r="V34" i="11"/>
  <c r="U35" i="10"/>
  <c r="U34" i="10"/>
  <c r="U45" i="10"/>
  <c r="U40" i="10"/>
  <c r="U18" i="10"/>
  <c r="U53" i="10"/>
  <c r="U25" i="10"/>
  <c r="U9" i="10"/>
  <c r="U21" i="11"/>
  <c r="U50" i="11"/>
  <c r="U37" i="11"/>
  <c r="T37" i="10"/>
  <c r="T62" i="10"/>
  <c r="T70" i="10"/>
  <c r="T57" i="10"/>
  <c r="T42" i="10"/>
  <c r="T18" i="10"/>
  <c r="T54" i="11"/>
  <c r="T40" i="11"/>
  <c r="T12" i="11"/>
  <c r="T45" i="11"/>
  <c r="V12" i="10"/>
  <c r="V10" i="10"/>
  <c r="V52" i="10"/>
  <c r="V54" i="10"/>
  <c r="V18" i="10"/>
  <c r="V56" i="11"/>
  <c r="V31" i="11"/>
  <c r="V15" i="11"/>
  <c r="V40" i="11"/>
  <c r="V47" i="11"/>
  <c r="V23" i="11"/>
  <c r="U66" i="10"/>
  <c r="U65" i="10"/>
  <c r="U16" i="10"/>
  <c r="U8" i="10"/>
  <c r="U56" i="10"/>
  <c r="U31" i="10"/>
  <c r="U47" i="10"/>
  <c r="U54" i="10"/>
  <c r="U9" i="11"/>
  <c r="U39" i="11"/>
  <c r="U10" i="11"/>
  <c r="U55" i="11"/>
  <c r="U51" i="11"/>
  <c r="U30" i="11"/>
  <c r="T39" i="10"/>
  <c r="T17" i="10"/>
  <c r="T35" i="10"/>
  <c r="T34" i="10"/>
  <c r="T71" i="10"/>
  <c r="T21" i="10"/>
  <c r="T36" i="11"/>
  <c r="T29" i="11"/>
  <c r="T10" i="11"/>
  <c r="T48" i="11"/>
  <c r="T25" i="11"/>
  <c r="V66" i="10"/>
  <c r="V65" i="10"/>
  <c r="V31" i="10"/>
  <c r="V30" i="10"/>
  <c r="V63" i="10"/>
  <c r="V14" i="10"/>
  <c r="V13" i="10"/>
  <c r="V60" i="10"/>
  <c r="V45" i="11"/>
  <c r="V22" i="11"/>
  <c r="V43" i="11"/>
  <c r="V28" i="11"/>
  <c r="U59" i="10"/>
  <c r="U69" i="10"/>
  <c r="U62" i="10"/>
  <c r="U14" i="10"/>
  <c r="U64" i="10"/>
  <c r="U42" i="10"/>
  <c r="U19" i="11"/>
  <c r="U36" i="11"/>
  <c r="U26" i="11"/>
  <c r="U16" i="11"/>
  <c r="T44" i="10"/>
  <c r="T61" i="10"/>
  <c r="T8" i="10"/>
  <c r="T64" i="10"/>
  <c r="T47" i="11"/>
  <c r="T7" i="11"/>
  <c r="T55" i="11"/>
  <c r="T37" i="11"/>
  <c r="T50" i="11"/>
  <c r="V46" i="10"/>
  <c r="V42" i="11"/>
  <c r="V52" i="11"/>
  <c r="V9" i="11"/>
  <c r="U68" i="10"/>
  <c r="U36" i="10"/>
  <c r="U50" i="10"/>
  <c r="U20" i="11"/>
  <c r="U25" i="11"/>
  <c r="U22" i="11"/>
  <c r="T13" i="10"/>
  <c r="T12" i="10"/>
  <c r="T56" i="10"/>
  <c r="T55" i="10"/>
  <c r="T33" i="10"/>
  <c r="T50" i="10"/>
  <c r="T49" i="10"/>
  <c r="T53" i="10"/>
  <c r="T15" i="11"/>
  <c r="T30" i="11"/>
  <c r="T27" i="11"/>
  <c r="T31" i="11"/>
  <c r="Q94" i="11" l="1"/>
  <c r="Q74" i="11"/>
  <c r="Q103" i="11"/>
  <c r="Q86" i="11"/>
  <c r="Q72" i="11"/>
  <c r="Q89" i="11"/>
  <c r="Q67" i="11"/>
  <c r="Q92" i="11"/>
  <c r="Q62" i="11"/>
  <c r="O66" i="11"/>
  <c r="Q84" i="11"/>
  <c r="O71" i="11"/>
  <c r="O93" i="11"/>
  <c r="Q85" i="11"/>
  <c r="Q91" i="11"/>
  <c r="O87" i="11"/>
  <c r="Q71" i="11"/>
  <c r="O96" i="11"/>
  <c r="O75" i="11"/>
  <c r="Q96" i="11"/>
  <c r="O92" i="11"/>
  <c r="Q82" i="11"/>
  <c r="O98" i="11"/>
  <c r="O82" i="11"/>
  <c r="O69" i="11"/>
  <c r="O78" i="11"/>
  <c r="Q87" i="11"/>
  <c r="O100" i="11"/>
  <c r="O84" i="11"/>
  <c r="Q69" i="11"/>
  <c r="O91" i="11"/>
  <c r="O83" i="11"/>
  <c r="Q79" i="11"/>
  <c r="O85" i="11"/>
  <c r="O81" i="11"/>
  <c r="Q66" i="11"/>
  <c r="O76" i="11"/>
  <c r="O68" i="11"/>
  <c r="O99" i="11"/>
  <c r="O80" i="11"/>
  <c r="O95" i="11"/>
  <c r="Q70" i="11"/>
  <c r="O70" i="11"/>
  <c r="O97" i="11"/>
  <c r="Q61" i="11"/>
  <c r="Q78" i="11"/>
  <c r="Q65" i="11"/>
  <c r="O61" i="11"/>
  <c r="O72" i="11"/>
  <c r="Q64" i="11"/>
  <c r="O74" i="11"/>
  <c r="Q68" i="11"/>
  <c r="Q88" i="11"/>
  <c r="O94" i="11"/>
  <c r="Q97" i="11"/>
  <c r="Q77" i="11"/>
  <c r="Q90" i="11"/>
  <c r="O64" i="11"/>
  <c r="Q100" i="11"/>
  <c r="O67" i="11"/>
  <c r="O65" i="11"/>
  <c r="O104" i="11"/>
  <c r="Q104" i="11"/>
  <c r="O86" i="11"/>
  <c r="Q76" i="11"/>
  <c r="Q83" i="11"/>
  <c r="O63" i="11"/>
  <c r="Q99" i="11"/>
  <c r="Q63" i="11"/>
  <c r="O103" i="11"/>
  <c r="O89" i="11"/>
  <c r="Q80" i="11"/>
  <c r="Q101" i="11"/>
  <c r="O77" i="11"/>
  <c r="O101" i="11"/>
  <c r="Q73" i="11"/>
  <c r="O62" i="11"/>
  <c r="Q75" i="11"/>
  <c r="Q102" i="11"/>
  <c r="BS27" i="22"/>
  <c r="BS28" i="22" s="1"/>
  <c r="BN28" i="22" s="1"/>
  <c r="AY27" i="22"/>
  <c r="AY28" i="22" s="1"/>
  <c r="AT28" i="22" s="1"/>
  <c r="Q95" i="11"/>
  <c r="O90" i="11"/>
  <c r="Q98" i="11"/>
  <c r="O79" i="11"/>
  <c r="Q93" i="11"/>
  <c r="O88" i="11"/>
  <c r="Q81" i="11"/>
  <c r="O73" i="11"/>
  <c r="BU27" i="22"/>
  <c r="BU28" i="22" s="1"/>
  <c r="BP28" i="22" s="1"/>
  <c r="BA27" i="22"/>
  <c r="BA28" i="22" s="1"/>
  <c r="AV28" i="22" s="1"/>
  <c r="BF28" i="22" s="1"/>
  <c r="O102" i="11"/>
  <c r="P98" i="11" l="1"/>
  <c r="P62" i="11"/>
  <c r="P66" i="11"/>
  <c r="P75" i="11"/>
  <c r="P72" i="11"/>
  <c r="P92" i="11"/>
  <c r="P85" i="11"/>
  <c r="P93" i="11"/>
  <c r="P84" i="11"/>
  <c r="P104" i="11"/>
  <c r="P97" i="11"/>
  <c r="P103" i="11"/>
  <c r="P61" i="11"/>
  <c r="BT27" i="22"/>
  <c r="BT28" i="22" s="1"/>
  <c r="BO28" i="22" s="1"/>
  <c r="AZ27" i="22"/>
  <c r="AZ28" i="22" s="1"/>
  <c r="AU28" i="22" s="1"/>
  <c r="BE28" i="22" s="1"/>
  <c r="P80" i="11"/>
  <c r="P71" i="11"/>
  <c r="P91" i="11"/>
  <c r="P95" i="11"/>
  <c r="P96" i="11"/>
  <c r="P102" i="11"/>
  <c r="P101" i="11"/>
  <c r="P81" i="11"/>
  <c r="P70" i="11"/>
  <c r="P90" i="11"/>
  <c r="P94" i="11"/>
  <c r="P82" i="11"/>
  <c r="P87" i="11"/>
  <c r="P100" i="11"/>
  <c r="BK27" i="22"/>
  <c r="BK28" i="22" s="1"/>
  <c r="AV27" i="22"/>
  <c r="BF27" i="22" s="1"/>
  <c r="P64" i="11"/>
  <c r="P76" i="11"/>
  <c r="P79" i="11"/>
  <c r="P83" i="11"/>
  <c r="P86" i="11"/>
  <c r="P89" i="11"/>
  <c r="BP27" i="22"/>
  <c r="G61" i="11"/>
  <c r="G62" i="11" s="1"/>
  <c r="G63" i="11" s="1"/>
  <c r="G64" i="11" s="1"/>
  <c r="G65" i="11" s="1"/>
  <c r="G66" i="11" s="1"/>
  <c r="G67" i="11" s="1"/>
  <c r="G68" i="11" s="1"/>
  <c r="G69" i="11" s="1"/>
  <c r="G70" i="11" s="1"/>
  <c r="G71" i="11" s="1"/>
  <c r="G72" i="11" s="1"/>
  <c r="G73" i="11" s="1"/>
  <c r="G74" i="11" s="1"/>
  <c r="G75" i="11" s="1"/>
  <c r="G76" i="11" s="1"/>
  <c r="G77" i="11" s="1"/>
  <c r="G78" i="11" s="1"/>
  <c r="G79" i="11" s="1"/>
  <c r="G80" i="11" s="1"/>
  <c r="G81" i="11" s="1"/>
  <c r="G82" i="11" s="1"/>
  <c r="G83" i="11" s="1"/>
  <c r="G84" i="11" s="1"/>
  <c r="G85" i="11" s="1"/>
  <c r="G86" i="11" s="1"/>
  <c r="G87" i="11" s="1"/>
  <c r="G88" i="11" s="1"/>
  <c r="G89" i="11" s="1"/>
  <c r="G90" i="11" s="1"/>
  <c r="G91" i="11" s="1"/>
  <c r="G92" i="11" s="1"/>
  <c r="G93" i="11" s="1"/>
  <c r="G94" i="11" s="1"/>
  <c r="G95" i="11" s="1"/>
  <c r="G96" i="11" s="1"/>
  <c r="G97" i="11" s="1"/>
  <c r="G98" i="11" s="1"/>
  <c r="G99" i="11" s="1"/>
  <c r="G100" i="11" s="1"/>
  <c r="G101" i="11" s="1"/>
  <c r="G102" i="11" s="1"/>
  <c r="G103" i="11" s="1"/>
  <c r="G104" i="11" s="1"/>
  <c r="E61" i="11"/>
  <c r="E62" i="11" s="1"/>
  <c r="E63" i="11" s="1"/>
  <c r="E64" i="11" s="1"/>
  <c r="E65" i="11" s="1"/>
  <c r="E66" i="11" s="1"/>
  <c r="E67" i="11" s="1"/>
  <c r="E68" i="11" s="1"/>
  <c r="E69" i="11" s="1"/>
  <c r="E70" i="11" s="1"/>
  <c r="E71" i="11" s="1"/>
  <c r="E72" i="11" s="1"/>
  <c r="E73" i="11" s="1"/>
  <c r="E74" i="11" s="1"/>
  <c r="E75" i="11" s="1"/>
  <c r="E76" i="11" s="1"/>
  <c r="E77" i="11" s="1"/>
  <c r="E78" i="11" s="1"/>
  <c r="E79" i="11" s="1"/>
  <c r="E80" i="11" s="1"/>
  <c r="E81" i="11" s="1"/>
  <c r="E82" i="11" s="1"/>
  <c r="E83" i="11" s="1"/>
  <c r="E84" i="11" s="1"/>
  <c r="E85" i="11" s="1"/>
  <c r="E86" i="11" s="1"/>
  <c r="E87" i="11" s="1"/>
  <c r="E88" i="11" s="1"/>
  <c r="E89" i="11" s="1"/>
  <c r="E90" i="11" s="1"/>
  <c r="E91" i="11" s="1"/>
  <c r="E92" i="11" s="1"/>
  <c r="E93" i="11" s="1"/>
  <c r="E94" i="11" s="1"/>
  <c r="E95" i="11" s="1"/>
  <c r="E96" i="11" s="1"/>
  <c r="E97" i="11" s="1"/>
  <c r="E98" i="11" s="1"/>
  <c r="E99" i="11" s="1"/>
  <c r="E100" i="11" s="1"/>
  <c r="E101" i="11" s="1"/>
  <c r="E102" i="11" s="1"/>
  <c r="E103" i="11" s="1"/>
  <c r="E104" i="11" s="1"/>
  <c r="P65" i="11"/>
  <c r="P77" i="11"/>
  <c r="P78" i="11"/>
  <c r="P68" i="11"/>
  <c r="P88" i="11"/>
  <c r="AT27" i="22"/>
  <c r="BI27" i="22"/>
  <c r="BI28" i="22" s="1"/>
  <c r="BD28" i="22" s="1"/>
  <c r="P99" i="11"/>
  <c r="P63" i="11"/>
  <c r="P67" i="11"/>
  <c r="P69" i="11"/>
  <c r="P74" i="11"/>
  <c r="P73" i="11"/>
  <c r="BN27" i="22"/>
  <c r="T59" i="11"/>
  <c r="BS29" i="22" l="1"/>
  <c r="AJ29" i="22"/>
  <c r="AE29" i="22"/>
  <c r="F61" i="11"/>
  <c r="F62" i="11" s="1"/>
  <c r="F63" i="11" s="1"/>
  <c r="F64" i="11" s="1"/>
  <c r="F65" i="11" s="1"/>
  <c r="F66" i="11" s="1"/>
  <c r="F67" i="11" s="1"/>
  <c r="F68" i="11" s="1"/>
  <c r="F69" i="11" s="1"/>
  <c r="F70" i="11" s="1"/>
  <c r="F71" i="11" s="1"/>
  <c r="F72" i="11" s="1"/>
  <c r="F73" i="11" s="1"/>
  <c r="F74" i="11" s="1"/>
  <c r="F75" i="11" s="1"/>
  <c r="F76" i="11" s="1"/>
  <c r="F77" i="11" s="1"/>
  <c r="F78" i="11" s="1"/>
  <c r="F79" i="11" s="1"/>
  <c r="F80" i="11" s="1"/>
  <c r="F81" i="11" s="1"/>
  <c r="F82" i="11" s="1"/>
  <c r="F83" i="11" s="1"/>
  <c r="F84" i="11" s="1"/>
  <c r="F85" i="11" s="1"/>
  <c r="F86" i="11" s="1"/>
  <c r="F87" i="11" s="1"/>
  <c r="F88" i="11" s="1"/>
  <c r="F89" i="11" s="1"/>
  <c r="F90" i="11" s="1"/>
  <c r="F91" i="11" s="1"/>
  <c r="F92" i="11" s="1"/>
  <c r="F93" i="11" s="1"/>
  <c r="F94" i="11" s="1"/>
  <c r="F95" i="11" s="1"/>
  <c r="F96" i="11" s="1"/>
  <c r="F97" i="11" s="1"/>
  <c r="F98" i="11" s="1"/>
  <c r="F99" i="11" s="1"/>
  <c r="F100" i="11" s="1"/>
  <c r="F101" i="11" s="1"/>
  <c r="F102" i="11" s="1"/>
  <c r="F103" i="11" s="1"/>
  <c r="F104" i="11" s="1"/>
  <c r="H29" i="22"/>
  <c r="AU27" i="22"/>
  <c r="BE27" i="22" s="1"/>
  <c r="BJ27" i="22"/>
  <c r="BJ28" i="22" s="1"/>
  <c r="BO27" i="22"/>
  <c r="E84" i="10"/>
  <c r="T84" i="10" s="1"/>
  <c r="T61" i="11" s="1"/>
  <c r="J61" i="11" s="1"/>
  <c r="AH29" i="22"/>
  <c r="BA29" i="22"/>
  <c r="BK29" i="22" s="1"/>
  <c r="BD27" i="22"/>
  <c r="G84" i="10"/>
  <c r="V84" i="10" s="1"/>
  <c r="AC29" i="22"/>
  <c r="AY29" i="22"/>
  <c r="BU29" i="22"/>
  <c r="F29" i="22"/>
  <c r="U59" i="11"/>
  <c r="BI29" i="22" l="1"/>
  <c r="AC30" i="22"/>
  <c r="X29" i="22"/>
  <c r="AH30" i="22"/>
  <c r="AM29" i="22"/>
  <c r="AZ29" i="22"/>
  <c r="AI29" i="22"/>
  <c r="AD29" i="22"/>
  <c r="F30" i="22"/>
  <c r="K29" i="22"/>
  <c r="G85" i="10"/>
  <c r="V85" i="10" s="1"/>
  <c r="V62" i="11" s="1"/>
  <c r="G29" i="22"/>
  <c r="E85" i="10"/>
  <c r="T85" i="10" s="1"/>
  <c r="T62" i="11" s="1"/>
  <c r="J62" i="11" s="1"/>
  <c r="M29" i="22"/>
  <c r="H30" i="22"/>
  <c r="BU30" i="22"/>
  <c r="BP29" i="22"/>
  <c r="AJ30" i="22"/>
  <c r="AO29" i="22"/>
  <c r="BT29" i="22"/>
  <c r="F84" i="10"/>
  <c r="U84" i="10" s="1"/>
  <c r="U61" i="11" s="1"/>
  <c r="K61" i="11" s="1"/>
  <c r="AT29" i="22"/>
  <c r="BD29" i="22" s="1"/>
  <c r="AY30" i="22"/>
  <c r="BI30" i="22" s="1"/>
  <c r="AV29" i="22"/>
  <c r="BF29" i="22" s="1"/>
  <c r="BA30" i="22"/>
  <c r="AE30" i="22"/>
  <c r="Z29" i="22"/>
  <c r="BS30" i="22"/>
  <c r="BN29" i="22"/>
  <c r="V59" i="11"/>
  <c r="V61" i="11"/>
  <c r="BS31" i="22" l="1"/>
  <c r="BN30" i="22"/>
  <c r="F85" i="10"/>
  <c r="U85" i="10" s="1"/>
  <c r="U62" i="11" s="1"/>
  <c r="K62" i="11" s="1"/>
  <c r="H31" i="22"/>
  <c r="M30" i="22"/>
  <c r="AI30" i="22"/>
  <c r="AN29" i="22"/>
  <c r="BT30" i="22"/>
  <c r="BO29" i="22"/>
  <c r="G86" i="10"/>
  <c r="V86" i="10" s="1"/>
  <c r="V63" i="11" s="1"/>
  <c r="Z30" i="22"/>
  <c r="AE31" i="22"/>
  <c r="AZ30" i="22"/>
  <c r="AU29" i="22"/>
  <c r="BE29" i="22" s="1"/>
  <c r="BA31" i="22"/>
  <c r="AV30" i="22"/>
  <c r="BF30" i="22" s="1"/>
  <c r="E86" i="10"/>
  <c r="T86" i="10" s="1"/>
  <c r="T63" i="11" s="1"/>
  <c r="J63" i="11" s="1"/>
  <c r="F31" i="22"/>
  <c r="K30" i="22"/>
  <c r="BJ29" i="22"/>
  <c r="AD30" i="22"/>
  <c r="Y29" i="22"/>
  <c r="AT30" i="22"/>
  <c r="BD30" i="22" s="1"/>
  <c r="AY31" i="22"/>
  <c r="AO30" i="22"/>
  <c r="AJ31" i="22"/>
  <c r="L29" i="22"/>
  <c r="G30" i="22"/>
  <c r="AH31" i="22"/>
  <c r="AM30" i="22"/>
  <c r="L61" i="11"/>
  <c r="L62" i="11" s="1"/>
  <c r="BU31" i="22"/>
  <c r="BP30" i="22"/>
  <c r="BK30" i="22"/>
  <c r="AC31" i="22"/>
  <c r="X30" i="22"/>
  <c r="L63" i="11" l="1"/>
  <c r="BK31" i="22"/>
  <c r="BJ30" i="22"/>
  <c r="AO31" i="22"/>
  <c r="AJ32" i="22"/>
  <c r="K31" i="22"/>
  <c r="F32" i="22"/>
  <c r="Z31" i="22"/>
  <c r="AE32" i="22"/>
  <c r="M31" i="22"/>
  <c r="H32" i="22"/>
  <c r="BP31" i="22"/>
  <c r="BU32" i="22"/>
  <c r="AY32" i="22"/>
  <c r="AT31" i="22"/>
  <c r="BD31" i="22" s="1"/>
  <c r="E87" i="10"/>
  <c r="T87" i="10" s="1"/>
  <c r="T64" i="11" s="1"/>
  <c r="J64" i="11" s="1"/>
  <c r="G87" i="10"/>
  <c r="V87" i="10" s="1"/>
  <c r="V64" i="11" s="1"/>
  <c r="F86" i="10"/>
  <c r="U86" i="10" s="1"/>
  <c r="U63" i="11" s="1"/>
  <c r="K63" i="11" s="1"/>
  <c r="AM31" i="22"/>
  <c r="AH32" i="22"/>
  <c r="Y30" i="22"/>
  <c r="AD31" i="22"/>
  <c r="BA32" i="22"/>
  <c r="AV31" i="22"/>
  <c r="BF31" i="22" s="1"/>
  <c r="BT31" i="22"/>
  <c r="BO30" i="22"/>
  <c r="BN31" i="22"/>
  <c r="BS32" i="22"/>
  <c r="L30" i="22"/>
  <c r="G31" i="22"/>
  <c r="X31" i="22"/>
  <c r="AC32" i="22"/>
  <c r="AZ31" i="22"/>
  <c r="AU30" i="22"/>
  <c r="BE30" i="22" s="1"/>
  <c r="AN30" i="22"/>
  <c r="AI31" i="22"/>
  <c r="BI31" i="22"/>
  <c r="L64" i="11" l="1"/>
  <c r="BS33" i="22"/>
  <c r="BN32" i="22"/>
  <c r="AM32" i="22"/>
  <c r="AH33" i="22"/>
  <c r="E88" i="10"/>
  <c r="T88" i="10" s="1"/>
  <c r="T65" i="11" s="1"/>
  <c r="J65" i="11" s="1"/>
  <c r="K32" i="22"/>
  <c r="F33" i="22"/>
  <c r="AZ32" i="22"/>
  <c r="AU31" i="22"/>
  <c r="BE31" i="22" s="1"/>
  <c r="AY33" i="22"/>
  <c r="AT32" i="22"/>
  <c r="BD32" i="22" s="1"/>
  <c r="AC33" i="22"/>
  <c r="X32" i="22"/>
  <c r="BO31" i="22"/>
  <c r="BT32" i="22"/>
  <c r="F87" i="10"/>
  <c r="U87" i="10" s="1"/>
  <c r="U64" i="11" s="1"/>
  <c r="K64" i="11" s="1"/>
  <c r="BP32" i="22"/>
  <c r="BU33" i="22"/>
  <c r="AJ33" i="22"/>
  <c r="AO32" i="22"/>
  <c r="BJ31" i="22"/>
  <c r="BA33" i="22"/>
  <c r="AV32" i="22"/>
  <c r="BF32" i="22" s="1"/>
  <c r="G88" i="10"/>
  <c r="V88" i="10" s="1"/>
  <c r="V65" i="11" s="1"/>
  <c r="H33" i="22"/>
  <c r="M32" i="22"/>
  <c r="BK32" i="22"/>
  <c r="BI32" i="22"/>
  <c r="L31" i="22"/>
  <c r="G32" i="22"/>
  <c r="AD32" i="22"/>
  <c r="Y31" i="22"/>
  <c r="AI32" i="22"/>
  <c r="AN31" i="22"/>
  <c r="Z32" i="22"/>
  <c r="AE33" i="22"/>
  <c r="L65" i="11" l="1"/>
  <c r="BK33" i="22"/>
  <c r="AO33" i="22"/>
  <c r="AJ34" i="22"/>
  <c r="AC34" i="22"/>
  <c r="X33" i="22"/>
  <c r="E89" i="10"/>
  <c r="T89" i="10" s="1"/>
  <c r="T66" i="11" s="1"/>
  <c r="J66" i="11" s="1"/>
  <c r="AN32" i="22"/>
  <c r="AI33" i="22"/>
  <c r="M33" i="22"/>
  <c r="H34" i="22"/>
  <c r="BU34" i="22"/>
  <c r="BP33" i="22"/>
  <c r="AH34" i="22"/>
  <c r="AM33" i="22"/>
  <c r="AY34" i="22"/>
  <c r="AT33" i="22"/>
  <c r="BD33" i="22" s="1"/>
  <c r="AD33" i="22"/>
  <c r="Y32" i="22"/>
  <c r="G89" i="10"/>
  <c r="V89" i="10" s="1"/>
  <c r="V66" i="11" s="1"/>
  <c r="G33" i="22"/>
  <c r="L32" i="22"/>
  <c r="F88" i="10"/>
  <c r="U88" i="10" s="1"/>
  <c r="U65" i="11" s="1"/>
  <c r="K65" i="11" s="1"/>
  <c r="AZ33" i="22"/>
  <c r="AU32" i="22"/>
  <c r="BE32" i="22" s="1"/>
  <c r="BS34" i="22"/>
  <c r="BN33" i="22"/>
  <c r="AV33" i="22"/>
  <c r="BF33" i="22" s="1"/>
  <c r="BA34" i="22"/>
  <c r="BT33" i="22"/>
  <c r="BO32" i="22"/>
  <c r="K33" i="22"/>
  <c r="F34" i="22"/>
  <c r="AE34" i="22"/>
  <c r="Z33" i="22"/>
  <c r="BI33" i="22"/>
  <c r="BJ32" i="22"/>
  <c r="L66" i="11" l="1"/>
  <c r="BJ33" i="22"/>
  <c r="BK34" i="22"/>
  <c r="BI34" i="22"/>
  <c r="L33" i="22"/>
  <c r="G34" i="22"/>
  <c r="AH35" i="22"/>
  <c r="AM34" i="22"/>
  <c r="E90" i="10"/>
  <c r="T90" i="10" s="1"/>
  <c r="T67" i="11" s="1"/>
  <c r="J67" i="11" s="1"/>
  <c r="Z34" i="22"/>
  <c r="AE35" i="22"/>
  <c r="F35" i="22"/>
  <c r="K34" i="22"/>
  <c r="BS35" i="22"/>
  <c r="BN34" i="22"/>
  <c r="G90" i="10"/>
  <c r="V90" i="10" s="1"/>
  <c r="V67" i="11" s="1"/>
  <c r="BP34" i="22"/>
  <c r="BU35" i="22"/>
  <c r="X34" i="22"/>
  <c r="AC35" i="22"/>
  <c r="M34" i="22"/>
  <c r="H35" i="22"/>
  <c r="AO34" i="22"/>
  <c r="AJ35" i="22"/>
  <c r="AU33" i="22"/>
  <c r="BE33" i="22" s="1"/>
  <c r="AZ34" i="22"/>
  <c r="Y33" i="22"/>
  <c r="AD34" i="22"/>
  <c r="BO33" i="22"/>
  <c r="BT34" i="22"/>
  <c r="AN33" i="22"/>
  <c r="AI34" i="22"/>
  <c r="BA35" i="22"/>
  <c r="AV34" i="22"/>
  <c r="BF34" i="22" s="1"/>
  <c r="F89" i="10"/>
  <c r="U89" i="10" s="1"/>
  <c r="U66" i="11" s="1"/>
  <c r="K66" i="11" s="1"/>
  <c r="AT34" i="22"/>
  <c r="BD34" i="22" s="1"/>
  <c r="AY35" i="22"/>
  <c r="L67" i="11" l="1"/>
  <c r="BI35" i="22"/>
  <c r="BO34" i="22"/>
  <c r="BT35" i="22"/>
  <c r="M35" i="22"/>
  <c r="H36" i="22"/>
  <c r="BN35" i="22"/>
  <c r="BS36" i="22"/>
  <c r="AM35" i="22"/>
  <c r="AH36" i="22"/>
  <c r="F90" i="10"/>
  <c r="U90" i="10" s="1"/>
  <c r="U67" i="11" s="1"/>
  <c r="K67" i="11" s="1"/>
  <c r="Y34" i="22"/>
  <c r="AD35" i="22"/>
  <c r="X35" i="22"/>
  <c r="AC36" i="22"/>
  <c r="G35" i="22"/>
  <c r="L34" i="22"/>
  <c r="F36" i="22"/>
  <c r="K35" i="22"/>
  <c r="BA36" i="22"/>
  <c r="AV35" i="22"/>
  <c r="BF35" i="22" s="1"/>
  <c r="AZ35" i="22"/>
  <c r="AU34" i="22"/>
  <c r="BE34" i="22" s="1"/>
  <c r="BP35" i="22"/>
  <c r="BU36" i="22"/>
  <c r="AE36" i="22"/>
  <c r="Z35" i="22"/>
  <c r="BJ34" i="22"/>
  <c r="AN34" i="22"/>
  <c r="AI35" i="22"/>
  <c r="AJ36" i="22"/>
  <c r="AO35" i="22"/>
  <c r="AY36" i="22"/>
  <c r="BI36" i="22" s="1"/>
  <c r="AT35" i="22"/>
  <c r="BD35" i="22" s="1"/>
  <c r="G91" i="10"/>
  <c r="V91" i="10" s="1"/>
  <c r="V68" i="11" s="1"/>
  <c r="E91" i="10"/>
  <c r="T91" i="10" s="1"/>
  <c r="T68" i="11" s="1"/>
  <c r="J68" i="11" s="1"/>
  <c r="BK35" i="22"/>
  <c r="L68" i="11" l="1"/>
  <c r="E92" i="10"/>
  <c r="T92" i="10" s="1"/>
  <c r="T69" i="11" s="1"/>
  <c r="J69" i="11" s="1"/>
  <c r="AZ36" i="22"/>
  <c r="AU35" i="22"/>
  <c r="BE35" i="22" s="1"/>
  <c r="Y35" i="22"/>
  <c r="AD36" i="22"/>
  <c r="M36" i="22"/>
  <c r="H37" i="22"/>
  <c r="G92" i="10"/>
  <c r="V92" i="10" s="1"/>
  <c r="V69" i="11" s="1"/>
  <c r="BJ35" i="22"/>
  <c r="BJ36" i="22" s="1"/>
  <c r="AV36" i="22"/>
  <c r="BF36" i="22" s="1"/>
  <c r="BA37" i="22"/>
  <c r="BO35" i="22"/>
  <c r="BT36" i="22"/>
  <c r="AT36" i="22"/>
  <c r="BD36" i="22" s="1"/>
  <c r="AY37" i="22"/>
  <c r="BI37" i="22" s="1"/>
  <c r="AE37" i="22"/>
  <c r="Z36" i="22"/>
  <c r="F37" i="22"/>
  <c r="K36" i="22"/>
  <c r="F91" i="10"/>
  <c r="U91" i="10" s="1"/>
  <c r="U68" i="11" s="1"/>
  <c r="K68" i="11" s="1"/>
  <c r="BU37" i="22"/>
  <c r="BP36" i="22"/>
  <c r="AM36" i="22"/>
  <c r="AH37" i="22"/>
  <c r="BK36" i="22"/>
  <c r="AJ37" i="22"/>
  <c r="AO36" i="22"/>
  <c r="L35" i="22"/>
  <c r="G36" i="22"/>
  <c r="AI36" i="22"/>
  <c r="AN35" i="22"/>
  <c r="X36" i="22"/>
  <c r="AC37" i="22"/>
  <c r="BS37" i="22"/>
  <c r="BN36" i="22"/>
  <c r="L69" i="11" l="1"/>
  <c r="BK37" i="22"/>
  <c r="AC38" i="22"/>
  <c r="X37" i="22"/>
  <c r="F38" i="22"/>
  <c r="K37" i="22"/>
  <c r="AM37" i="22"/>
  <c r="AH38" i="22"/>
  <c r="Z37" i="22"/>
  <c r="AE38" i="22"/>
  <c r="AU36" i="22"/>
  <c r="BE36" i="22" s="1"/>
  <c r="AZ37" i="22"/>
  <c r="AN36" i="22"/>
  <c r="AI37" i="22"/>
  <c r="AT37" i="22"/>
  <c r="BD37" i="22" s="1"/>
  <c r="AY38" i="22"/>
  <c r="G93" i="10"/>
  <c r="V93" i="10" s="1"/>
  <c r="V70" i="11" s="1"/>
  <c r="L70" i="11" s="1"/>
  <c r="L36" i="22"/>
  <c r="G37" i="22"/>
  <c r="BU38" i="22"/>
  <c r="BP37" i="22"/>
  <c r="M37" i="22"/>
  <c r="H38" i="22"/>
  <c r="E93" i="10"/>
  <c r="T93" i="10" s="1"/>
  <c r="T70" i="11" s="1"/>
  <c r="J70" i="11" s="1"/>
  <c r="BT37" i="22"/>
  <c r="BO36" i="22"/>
  <c r="F92" i="10"/>
  <c r="U92" i="10" s="1"/>
  <c r="U69" i="11" s="1"/>
  <c r="K69" i="11" s="1"/>
  <c r="Y36" i="22"/>
  <c r="AD37" i="22"/>
  <c r="BN37" i="22"/>
  <c r="BS38" i="22"/>
  <c r="AJ38" i="22"/>
  <c r="AO37" i="22"/>
  <c r="AV37" i="22"/>
  <c r="BF37" i="22" s="1"/>
  <c r="BA38" i="22"/>
  <c r="BK38" i="22" l="1"/>
  <c r="G38" i="22"/>
  <c r="L37" i="22"/>
  <c r="AZ38" i="22"/>
  <c r="AU37" i="22"/>
  <c r="BE37" i="22" s="1"/>
  <c r="AJ39" i="22"/>
  <c r="AO38" i="22"/>
  <c r="BT38" i="22"/>
  <c r="BO37" i="22"/>
  <c r="K38" i="22"/>
  <c r="F39" i="22"/>
  <c r="BS39" i="22"/>
  <c r="BN38" i="22"/>
  <c r="Z38" i="22"/>
  <c r="AE39" i="22"/>
  <c r="E94" i="10"/>
  <c r="T94" i="10" s="1"/>
  <c r="T71" i="11" s="1"/>
  <c r="J71" i="11" s="1"/>
  <c r="G94" i="10"/>
  <c r="V94" i="10" s="1"/>
  <c r="V71" i="11" s="1"/>
  <c r="L71" i="11" s="1"/>
  <c r="AD38" i="22"/>
  <c r="Y37" i="22"/>
  <c r="H39" i="22"/>
  <c r="M38" i="22"/>
  <c r="AY39" i="22"/>
  <c r="AT38" i="22"/>
  <c r="BD38" i="22" s="1"/>
  <c r="BJ37" i="22"/>
  <c r="X38" i="22"/>
  <c r="AC39" i="22"/>
  <c r="AM38" i="22"/>
  <c r="AH39" i="22"/>
  <c r="BA39" i="22"/>
  <c r="AV38" i="22"/>
  <c r="BF38" i="22" s="1"/>
  <c r="AI38" i="22"/>
  <c r="AN37" i="22"/>
  <c r="F93" i="10"/>
  <c r="U93" i="10" s="1"/>
  <c r="U70" i="11" s="1"/>
  <c r="K70" i="11" s="1"/>
  <c r="BU39" i="22"/>
  <c r="BP38" i="22"/>
  <c r="BI38" i="22"/>
  <c r="BJ38" i="22" l="1"/>
  <c r="AH40" i="22"/>
  <c r="AM39" i="22"/>
  <c r="M39" i="22"/>
  <c r="H40" i="22"/>
  <c r="AE40" i="22"/>
  <c r="Z39" i="22"/>
  <c r="BU40" i="22"/>
  <c r="BP39" i="22"/>
  <c r="AO39" i="22"/>
  <c r="AJ40" i="22"/>
  <c r="X39" i="22"/>
  <c r="AC40" i="22"/>
  <c r="Y38" i="22"/>
  <c r="AD39" i="22"/>
  <c r="F94" i="10"/>
  <c r="U94" i="10" s="1"/>
  <c r="U71" i="11" s="1"/>
  <c r="K71" i="11" s="1"/>
  <c r="BN39" i="22"/>
  <c r="BS40" i="22"/>
  <c r="AU38" i="22"/>
  <c r="BE38" i="22" s="1"/>
  <c r="AZ39" i="22"/>
  <c r="BJ39" i="22" s="1"/>
  <c r="G95" i="10"/>
  <c r="V95" i="10" s="1"/>
  <c r="V72" i="11" s="1"/>
  <c r="L72" i="11" s="1"/>
  <c r="K39" i="22"/>
  <c r="F40" i="22"/>
  <c r="AI39" i="22"/>
  <c r="AN38" i="22"/>
  <c r="G39" i="22"/>
  <c r="L38" i="22"/>
  <c r="AT39" i="22"/>
  <c r="BD39" i="22" s="1"/>
  <c r="AY40" i="22"/>
  <c r="E95" i="10"/>
  <c r="T95" i="10" s="1"/>
  <c r="T72" i="11" s="1"/>
  <c r="J72" i="11" s="1"/>
  <c r="BI39" i="22"/>
  <c r="AV39" i="22"/>
  <c r="BF39" i="22" s="1"/>
  <c r="BA40" i="22"/>
  <c r="BK39" i="22"/>
  <c r="BO38" i="22"/>
  <c r="BT39" i="22"/>
  <c r="BK40" i="22" l="1"/>
  <c r="BT40" i="22"/>
  <c r="BO39" i="22"/>
  <c r="AT40" i="22"/>
  <c r="BD40" i="22" s="1"/>
  <c r="AY41" i="22"/>
  <c r="F95" i="10"/>
  <c r="U95" i="10" s="1"/>
  <c r="U72" i="11" s="1"/>
  <c r="K72" i="11" s="1"/>
  <c r="BU41" i="22"/>
  <c r="BP40" i="22"/>
  <c r="G96" i="10"/>
  <c r="V96" i="10" s="1"/>
  <c r="V73" i="11" s="1"/>
  <c r="L73" i="11" s="1"/>
  <c r="AD40" i="22"/>
  <c r="Y39" i="22"/>
  <c r="AE41" i="22"/>
  <c r="Z40" i="22"/>
  <c r="AV40" i="22"/>
  <c r="BF40" i="22" s="1"/>
  <c r="BA41" i="22"/>
  <c r="BK41" i="22" s="1"/>
  <c r="G40" i="22"/>
  <c r="L39" i="22"/>
  <c r="AZ40" i="22"/>
  <c r="BJ40" i="22" s="1"/>
  <c r="AU39" i="22"/>
  <c r="BE39" i="22" s="1"/>
  <c r="AC41" i="22"/>
  <c r="X40" i="22"/>
  <c r="H41" i="22"/>
  <c r="M40" i="22"/>
  <c r="BI40" i="22"/>
  <c r="AI40" i="22"/>
  <c r="AN39" i="22"/>
  <c r="BS41" i="22"/>
  <c r="BN40" i="22"/>
  <c r="AO40" i="22"/>
  <c r="AJ41" i="22"/>
  <c r="F41" i="22"/>
  <c r="K40" i="22"/>
  <c r="AH41" i="22"/>
  <c r="AM40" i="22"/>
  <c r="E96" i="10"/>
  <c r="T96" i="10" s="1"/>
  <c r="T73" i="11" s="1"/>
  <c r="J73" i="11" s="1"/>
  <c r="BI41" i="22" l="1"/>
  <c r="X41" i="22"/>
  <c r="AC42" i="22"/>
  <c r="Z41" i="22"/>
  <c r="AE42" i="22"/>
  <c r="BP41" i="22"/>
  <c r="BU42" i="22"/>
  <c r="E97" i="10"/>
  <c r="T97" i="10" s="1"/>
  <c r="T74" i="11" s="1"/>
  <c r="J74" i="11" s="1"/>
  <c r="BN41" i="22"/>
  <c r="BS42" i="22"/>
  <c r="AZ41" i="22"/>
  <c r="AU40" i="22"/>
  <c r="BE40" i="22" s="1"/>
  <c r="F96" i="10"/>
  <c r="U96" i="10" s="1"/>
  <c r="U73" i="11" s="1"/>
  <c r="K73" i="11" s="1"/>
  <c r="AH42" i="22"/>
  <c r="AM41" i="22"/>
  <c r="AI41" i="22"/>
  <c r="AN40" i="22"/>
  <c r="AY42" i="22"/>
  <c r="AT41" i="22"/>
  <c r="BD41" i="22" s="1"/>
  <c r="L40" i="22"/>
  <c r="G41" i="22"/>
  <c r="Y40" i="22"/>
  <c r="AD41" i="22"/>
  <c r="K41" i="22"/>
  <c r="F42" i="22"/>
  <c r="AV41" i="22"/>
  <c r="BF41" i="22" s="1"/>
  <c r="BA42" i="22"/>
  <c r="AO41" i="22"/>
  <c r="AJ42" i="22"/>
  <c r="M41" i="22"/>
  <c r="H42" i="22"/>
  <c r="G97" i="10"/>
  <c r="V97" i="10" s="1"/>
  <c r="V74" i="11" s="1"/>
  <c r="L74" i="11" s="1"/>
  <c r="BO40" i="22"/>
  <c r="BT41" i="22"/>
  <c r="BI42" i="22" l="1"/>
  <c r="BT42" i="22"/>
  <c r="BO41" i="22"/>
  <c r="AV42" i="22"/>
  <c r="BF42" i="22" s="1"/>
  <c r="BA43" i="22"/>
  <c r="F97" i="10"/>
  <c r="U97" i="10" s="1"/>
  <c r="U74" i="11" s="1"/>
  <c r="K74" i="11" s="1"/>
  <c r="E98" i="10"/>
  <c r="T98" i="10" s="1"/>
  <c r="T75" i="11" s="1"/>
  <c r="J75" i="11" s="1"/>
  <c r="BK42" i="22"/>
  <c r="BU43" i="22"/>
  <c r="BP42" i="22"/>
  <c r="K42" i="22"/>
  <c r="F43" i="22"/>
  <c r="AT42" i="22"/>
  <c r="BD42" i="22" s="1"/>
  <c r="AY43" i="22"/>
  <c r="G98" i="10"/>
  <c r="V98" i="10" s="1"/>
  <c r="V75" i="11" s="1"/>
  <c r="L75" i="11" s="1"/>
  <c r="AZ42" i="22"/>
  <c r="AU41" i="22"/>
  <c r="BE41" i="22" s="1"/>
  <c r="AE43" i="22"/>
  <c r="Z42" i="22"/>
  <c r="M42" i="22"/>
  <c r="H43" i="22"/>
  <c r="AD42" i="22"/>
  <c r="Y41" i="22"/>
  <c r="AN41" i="22"/>
  <c r="AI42" i="22"/>
  <c r="BJ41" i="22"/>
  <c r="BN42" i="22"/>
  <c r="BS43" i="22"/>
  <c r="X42" i="22"/>
  <c r="AC43" i="22"/>
  <c r="AO42" i="22"/>
  <c r="AJ43" i="22"/>
  <c r="G42" i="22"/>
  <c r="L41" i="22"/>
  <c r="AH43" i="22"/>
  <c r="AM42" i="22"/>
  <c r="BJ42" i="22" l="1"/>
  <c r="H44" i="22"/>
  <c r="M43" i="22"/>
  <c r="AT43" i="22"/>
  <c r="BD43" i="22" s="1"/>
  <c r="AY44" i="22"/>
  <c r="E99" i="10"/>
  <c r="T99" i="10" s="1"/>
  <c r="T76" i="11" s="1"/>
  <c r="J76" i="11" s="1"/>
  <c r="BN43" i="22"/>
  <c r="BS44" i="22"/>
  <c r="AM43" i="22"/>
  <c r="AH44" i="22"/>
  <c r="K43" i="22"/>
  <c r="F44" i="22"/>
  <c r="F98" i="10"/>
  <c r="U98" i="10" s="1"/>
  <c r="U75" i="11" s="1"/>
  <c r="K75" i="11" s="1"/>
  <c r="Z43" i="22"/>
  <c r="AE44" i="22"/>
  <c r="BI43" i="22"/>
  <c r="G43" i="22"/>
  <c r="L42" i="22"/>
  <c r="AN42" i="22"/>
  <c r="AI43" i="22"/>
  <c r="AV43" i="22"/>
  <c r="BF43" i="22" s="1"/>
  <c r="BA44" i="22"/>
  <c r="AO43" i="22"/>
  <c r="AJ44" i="22"/>
  <c r="AZ43" i="22"/>
  <c r="BJ43" i="22" s="1"/>
  <c r="AU42" i="22"/>
  <c r="BE42" i="22" s="1"/>
  <c r="BP43" i="22"/>
  <c r="BU44" i="22"/>
  <c r="BK43" i="22"/>
  <c r="AC44" i="22"/>
  <c r="X43" i="22"/>
  <c r="Y42" i="22"/>
  <c r="AD43" i="22"/>
  <c r="G99" i="10"/>
  <c r="V99" i="10" s="1"/>
  <c r="V76" i="11" s="1"/>
  <c r="L76" i="11" s="1"/>
  <c r="BO42" i="22"/>
  <c r="BT43" i="22"/>
  <c r="BK44" i="22" l="1"/>
  <c r="X44" i="22"/>
  <c r="AC45" i="22"/>
  <c r="BA45" i="22"/>
  <c r="AV44" i="22"/>
  <c r="BF44" i="22" s="1"/>
  <c r="BS45" i="22"/>
  <c r="BN44" i="22"/>
  <c r="BO43" i="22"/>
  <c r="BT44" i="22"/>
  <c r="BU45" i="22"/>
  <c r="BP44" i="22"/>
  <c r="AI44" i="22"/>
  <c r="AN43" i="22"/>
  <c r="F99" i="10"/>
  <c r="U99" i="10" s="1"/>
  <c r="U76" i="11" s="1"/>
  <c r="K76" i="11" s="1"/>
  <c r="E100" i="10"/>
  <c r="T100" i="10" s="1"/>
  <c r="T77" i="11" s="1"/>
  <c r="J77" i="11" s="1"/>
  <c r="G100" i="10"/>
  <c r="V100" i="10" s="1"/>
  <c r="V77" i="11" s="1"/>
  <c r="L77" i="11" s="1"/>
  <c r="K44" i="22"/>
  <c r="F45" i="22"/>
  <c r="AY45" i="22"/>
  <c r="AT44" i="22"/>
  <c r="BD44" i="22" s="1"/>
  <c r="Y43" i="22"/>
  <c r="AD44" i="22"/>
  <c r="AU43" i="22"/>
  <c r="BE43" i="22" s="1"/>
  <c r="AZ44" i="22"/>
  <c r="G44" i="22"/>
  <c r="L43" i="22"/>
  <c r="AJ45" i="22"/>
  <c r="AO44" i="22"/>
  <c r="BI44" i="22"/>
  <c r="AM44" i="22"/>
  <c r="AH45" i="22"/>
  <c r="AE45" i="22"/>
  <c r="Z44" i="22"/>
  <c r="M44" i="22"/>
  <c r="H45" i="22"/>
  <c r="BO44" i="22" l="1"/>
  <c r="BT45" i="22"/>
  <c r="H46" i="22"/>
  <c r="M45" i="22"/>
  <c r="AJ46" i="22"/>
  <c r="AO45" i="22"/>
  <c r="AY46" i="22"/>
  <c r="AT45" i="22"/>
  <c r="BD45" i="22" s="1"/>
  <c r="F100" i="10"/>
  <c r="U100" i="10" s="1"/>
  <c r="U77" i="11" s="1"/>
  <c r="K77" i="11" s="1"/>
  <c r="K45" i="22"/>
  <c r="F46" i="22"/>
  <c r="G45" i="22"/>
  <c r="L44" i="22"/>
  <c r="AN44" i="22"/>
  <c r="AI45" i="22"/>
  <c r="BS46" i="22"/>
  <c r="BN45" i="22"/>
  <c r="AE46" i="22"/>
  <c r="Z45" i="22"/>
  <c r="AZ45" i="22"/>
  <c r="AU44" i="22"/>
  <c r="BE44" i="22" s="1"/>
  <c r="AH46" i="22"/>
  <c r="AM45" i="22"/>
  <c r="G101" i="10"/>
  <c r="V101" i="10" s="1"/>
  <c r="V78" i="11" s="1"/>
  <c r="L78" i="11" s="1"/>
  <c r="BP45" i="22"/>
  <c r="BU46" i="22"/>
  <c r="AV45" i="22"/>
  <c r="BF45" i="22" s="1"/>
  <c r="BA46" i="22"/>
  <c r="Y44" i="22"/>
  <c r="AD45" i="22"/>
  <c r="BJ44" i="22"/>
  <c r="X45" i="22"/>
  <c r="AC46" i="22"/>
  <c r="BI45" i="22"/>
  <c r="E101" i="10"/>
  <c r="T101" i="10" s="1"/>
  <c r="T78" i="11" s="1"/>
  <c r="J78" i="11" s="1"/>
  <c r="BK45" i="22"/>
  <c r="BK46" i="22" l="1"/>
  <c r="AD46" i="22"/>
  <c r="Y45" i="22"/>
  <c r="AI46" i="22"/>
  <c r="AN45" i="22"/>
  <c r="AM46" i="22"/>
  <c r="AH47" i="22"/>
  <c r="AT46" i="22"/>
  <c r="BD46" i="22" s="1"/>
  <c r="AY47" i="22"/>
  <c r="BA47" i="22"/>
  <c r="AV46" i="22"/>
  <c r="BF46" i="22" s="1"/>
  <c r="E102" i="10"/>
  <c r="T102" i="10" s="1"/>
  <c r="T79" i="11" s="1"/>
  <c r="J79" i="11" s="1"/>
  <c r="AU45" i="22"/>
  <c r="BE45" i="22" s="1"/>
  <c r="AZ46" i="22"/>
  <c r="L45" i="22"/>
  <c r="G46" i="22"/>
  <c r="AO46" i="22"/>
  <c r="AJ47" i="22"/>
  <c r="BI46" i="22"/>
  <c r="BP46" i="22"/>
  <c r="BU47" i="22"/>
  <c r="K46" i="22"/>
  <c r="F47" i="22"/>
  <c r="X46" i="22"/>
  <c r="AC47" i="22"/>
  <c r="AE47" i="22"/>
  <c r="Z46" i="22"/>
  <c r="M46" i="22"/>
  <c r="H47" i="22"/>
  <c r="BT46" i="22"/>
  <c r="BO45" i="22"/>
  <c r="BJ45" i="22"/>
  <c r="G102" i="10"/>
  <c r="V102" i="10" s="1"/>
  <c r="V79" i="11" s="1"/>
  <c r="L79" i="11" s="1"/>
  <c r="BN46" i="22"/>
  <c r="BS47" i="22"/>
  <c r="F101" i="10"/>
  <c r="U101" i="10" s="1"/>
  <c r="U78" i="11" s="1"/>
  <c r="K78" i="11" s="1"/>
  <c r="BK47" i="22" l="1"/>
  <c r="BI47" i="22"/>
  <c r="F48" i="22"/>
  <c r="K47" i="22"/>
  <c r="BO46" i="22"/>
  <c r="BT47" i="22"/>
  <c r="AU46" i="22"/>
  <c r="BE46" i="22" s="1"/>
  <c r="AZ47" i="22"/>
  <c r="AM47" i="22"/>
  <c r="AH48" i="22"/>
  <c r="F102" i="10"/>
  <c r="U102" i="10" s="1"/>
  <c r="U79" i="11" s="1"/>
  <c r="K79" i="11" s="1"/>
  <c r="M47" i="22"/>
  <c r="H48" i="22"/>
  <c r="BP47" i="22"/>
  <c r="BU48" i="22"/>
  <c r="BS48" i="22"/>
  <c r="BN47" i="22"/>
  <c r="E103" i="10"/>
  <c r="T103" i="10" s="1"/>
  <c r="T80" i="11" s="1"/>
  <c r="J80" i="11" s="1"/>
  <c r="Z47" i="22"/>
  <c r="AE48" i="22"/>
  <c r="AJ48" i="22"/>
  <c r="AO47" i="22"/>
  <c r="AN46" i="22"/>
  <c r="AI47" i="22"/>
  <c r="G103" i="10"/>
  <c r="V103" i="10" s="1"/>
  <c r="V80" i="11" s="1"/>
  <c r="L80" i="11" s="1"/>
  <c r="X47" i="22"/>
  <c r="AC48" i="22"/>
  <c r="BA48" i="22"/>
  <c r="AV47" i="22"/>
  <c r="BF47" i="22" s="1"/>
  <c r="BJ46" i="22"/>
  <c r="G47" i="22"/>
  <c r="L46" i="22"/>
  <c r="AT47" i="22"/>
  <c r="BD47" i="22" s="1"/>
  <c r="AY48" i="22"/>
  <c r="AD47" i="22"/>
  <c r="Y46" i="22"/>
  <c r="AM48" i="22" l="1"/>
  <c r="AH49" i="22"/>
  <c r="AV48" i="22"/>
  <c r="BF48" i="22" s="1"/>
  <c r="BA49" i="22"/>
  <c r="AO48" i="22"/>
  <c r="AJ49" i="22"/>
  <c r="BN48" i="22"/>
  <c r="BS49" i="22"/>
  <c r="Y47" i="22"/>
  <c r="AD48" i="22"/>
  <c r="X48" i="22"/>
  <c r="AC49" i="22"/>
  <c r="AE49" i="22"/>
  <c r="Z48" i="22"/>
  <c r="BU49" i="22"/>
  <c r="BP48" i="22"/>
  <c r="AZ48" i="22"/>
  <c r="AU47" i="22"/>
  <c r="BE47" i="22" s="1"/>
  <c r="AT48" i="22"/>
  <c r="BD48" i="22" s="1"/>
  <c r="AY49" i="22"/>
  <c r="H49" i="22"/>
  <c r="M48" i="22"/>
  <c r="BT48" i="22"/>
  <c r="BO47" i="22"/>
  <c r="G104" i="10"/>
  <c r="V104" i="10" s="1"/>
  <c r="V81" i="11" s="1"/>
  <c r="L81" i="11" s="1"/>
  <c r="E104" i="10"/>
  <c r="T104" i="10" s="1"/>
  <c r="T81" i="11" s="1"/>
  <c r="J81" i="11" s="1"/>
  <c r="L47" i="22"/>
  <c r="G48" i="22"/>
  <c r="AN47" i="22"/>
  <c r="AI48" i="22"/>
  <c r="BI48" i="22"/>
  <c r="BJ47" i="22"/>
  <c r="BJ48" i="22" s="1"/>
  <c r="BK48" i="22"/>
  <c r="F103" i="10"/>
  <c r="U103" i="10" s="1"/>
  <c r="U80" i="11" s="1"/>
  <c r="K80" i="11" s="1"/>
  <c r="F49" i="22"/>
  <c r="K48" i="22"/>
  <c r="BK49" i="22" l="1"/>
  <c r="AI49" i="22"/>
  <c r="AN48" i="22"/>
  <c r="BN49" i="22"/>
  <c r="BS50" i="22"/>
  <c r="BT49" i="22"/>
  <c r="BO48" i="22"/>
  <c r="BU50" i="22"/>
  <c r="BP49" i="22"/>
  <c r="K49" i="22"/>
  <c r="F50" i="22"/>
  <c r="L48" i="22"/>
  <c r="G49" i="22"/>
  <c r="AJ50" i="22"/>
  <c r="AO49" i="22"/>
  <c r="M49" i="22"/>
  <c r="H50" i="22"/>
  <c r="Z49" i="22"/>
  <c r="AE50" i="22"/>
  <c r="F104" i="10"/>
  <c r="U104" i="10" s="1"/>
  <c r="U81" i="11" s="1"/>
  <c r="K81" i="11" s="1"/>
  <c r="AT49" i="22"/>
  <c r="BD49" i="22" s="1"/>
  <c r="AY50" i="22"/>
  <c r="AC50" i="22"/>
  <c r="X49" i="22"/>
  <c r="BA50" i="22"/>
  <c r="AV49" i="22"/>
  <c r="BF49" i="22" s="1"/>
  <c r="BK50" i="22"/>
  <c r="E105" i="10"/>
  <c r="T105" i="10" s="1"/>
  <c r="T82" i="11" s="1"/>
  <c r="J82" i="11" s="1"/>
  <c r="Y48" i="22"/>
  <c r="AD49" i="22"/>
  <c r="AH50" i="22"/>
  <c r="AM49" i="22"/>
  <c r="BI49" i="22"/>
  <c r="G105" i="10"/>
  <c r="V105" i="10" s="1"/>
  <c r="V82" i="11" s="1"/>
  <c r="L82" i="11" s="1"/>
  <c r="AU48" i="22"/>
  <c r="BE48" i="22" s="1"/>
  <c r="AZ49" i="22"/>
  <c r="AD50" i="22" l="1"/>
  <c r="Y49" i="22"/>
  <c r="H51" i="22"/>
  <c r="M50" i="22"/>
  <c r="AZ50" i="22"/>
  <c r="AU49" i="22"/>
  <c r="BE49" i="22" s="1"/>
  <c r="AC51" i="22"/>
  <c r="X50" i="22"/>
  <c r="BP50" i="22"/>
  <c r="BU51" i="22"/>
  <c r="BJ49" i="22"/>
  <c r="AT50" i="22"/>
  <c r="BD50" i="22" s="1"/>
  <c r="AY51" i="22"/>
  <c r="AO50" i="22"/>
  <c r="AJ51" i="22"/>
  <c r="BO49" i="22"/>
  <c r="BT50" i="22"/>
  <c r="G106" i="10"/>
  <c r="V106" i="10" s="1"/>
  <c r="V83" i="11" s="1"/>
  <c r="L83" i="11" s="1"/>
  <c r="E106" i="10"/>
  <c r="T106" i="10" s="1"/>
  <c r="T83" i="11" s="1"/>
  <c r="J83" i="11" s="1"/>
  <c r="G50" i="22"/>
  <c r="L49" i="22"/>
  <c r="BN50" i="22"/>
  <c r="BS51" i="22"/>
  <c r="BI50" i="22"/>
  <c r="F105" i="10"/>
  <c r="U105" i="10" s="1"/>
  <c r="U82" i="11" s="1"/>
  <c r="K82" i="11" s="1"/>
  <c r="AE51" i="22"/>
  <c r="Z50" i="22"/>
  <c r="K50" i="22"/>
  <c r="F51" i="22"/>
  <c r="AH51" i="22"/>
  <c r="AM50" i="22"/>
  <c r="BA51" i="22"/>
  <c r="AV50" i="22"/>
  <c r="BF50" i="22" s="1"/>
  <c r="AN49" i="22"/>
  <c r="AI50" i="22"/>
  <c r="AI51" i="22" l="1"/>
  <c r="AN50" i="22"/>
  <c r="AO51" i="22"/>
  <c r="AJ52" i="22"/>
  <c r="AC52" i="22"/>
  <c r="X51" i="22"/>
  <c r="AE52" i="22"/>
  <c r="Z51" i="22"/>
  <c r="L50" i="22"/>
  <c r="G51" i="22"/>
  <c r="AY52" i="22"/>
  <c r="AT51" i="22"/>
  <c r="BD51" i="22" s="1"/>
  <c r="AU50" i="22"/>
  <c r="BE50" i="22" s="1"/>
  <c r="AZ51" i="22"/>
  <c r="AV51" i="22"/>
  <c r="BF51" i="22" s="1"/>
  <c r="BA52" i="22"/>
  <c r="F106" i="10"/>
  <c r="U106" i="10" s="1"/>
  <c r="U83" i="11" s="1"/>
  <c r="K83" i="11" s="1"/>
  <c r="E107" i="10"/>
  <c r="T107" i="10" s="1"/>
  <c r="T84" i="11" s="1"/>
  <c r="J84" i="11" s="1"/>
  <c r="BK51" i="22"/>
  <c r="BJ50" i="22"/>
  <c r="BJ51" i="22" s="1"/>
  <c r="M51" i="22"/>
  <c r="H52" i="22"/>
  <c r="AH52" i="22"/>
  <c r="AM51" i="22"/>
  <c r="BI51" i="22"/>
  <c r="G107" i="10"/>
  <c r="V107" i="10" s="1"/>
  <c r="V84" i="11" s="1"/>
  <c r="L84" i="11" s="1"/>
  <c r="BP51" i="22"/>
  <c r="BU52" i="22"/>
  <c r="K51" i="22"/>
  <c r="F52" i="22"/>
  <c r="BS52" i="22"/>
  <c r="BN51" i="22"/>
  <c r="BO50" i="22"/>
  <c r="BT51" i="22"/>
  <c r="Y50" i="22"/>
  <c r="AD51" i="22"/>
  <c r="BI52" i="22" l="1"/>
  <c r="H53" i="22"/>
  <c r="M52" i="22"/>
  <c r="BA53" i="22"/>
  <c r="AV52" i="22"/>
  <c r="BF52" i="22" s="1"/>
  <c r="Y51" i="22"/>
  <c r="AD52" i="22"/>
  <c r="BU53" i="22"/>
  <c r="BP52" i="22"/>
  <c r="Z52" i="22"/>
  <c r="AE53" i="22"/>
  <c r="AZ52" i="22"/>
  <c r="AU51" i="22"/>
  <c r="BE51" i="22" s="1"/>
  <c r="BT52" i="22"/>
  <c r="BO51" i="22"/>
  <c r="BK52" i="22"/>
  <c r="BK53" i="22" s="1"/>
  <c r="AC53" i="22"/>
  <c r="X52" i="22"/>
  <c r="G108" i="10"/>
  <c r="V108" i="10" s="1"/>
  <c r="V85" i="11" s="1"/>
  <c r="L85" i="11" s="1"/>
  <c r="AJ53" i="22"/>
  <c r="AO52" i="22"/>
  <c r="E108" i="10"/>
  <c r="T108" i="10" s="1"/>
  <c r="T85" i="11" s="1"/>
  <c r="J85" i="11" s="1"/>
  <c r="AY53" i="22"/>
  <c r="AT52" i="22"/>
  <c r="BD52" i="22" s="1"/>
  <c r="BS53" i="22"/>
  <c r="BN52" i="22"/>
  <c r="L51" i="22"/>
  <c r="G52" i="22"/>
  <c r="K52" i="22"/>
  <c r="F53" i="22"/>
  <c r="AM52" i="22"/>
  <c r="AH53" i="22"/>
  <c r="F107" i="10"/>
  <c r="U107" i="10" s="1"/>
  <c r="U84" i="11" s="1"/>
  <c r="K84" i="11" s="1"/>
  <c r="AN51" i="22"/>
  <c r="AI52" i="22"/>
  <c r="BI53" i="22" l="1"/>
  <c r="E109" i="10"/>
  <c r="T109" i="10" s="1"/>
  <c r="T86" i="11" s="1"/>
  <c r="J86" i="11" s="1"/>
  <c r="AI53" i="22"/>
  <c r="AN52" i="22"/>
  <c r="G53" i="22"/>
  <c r="L52" i="22"/>
  <c r="BU54" i="22"/>
  <c r="BP53" i="22"/>
  <c r="BT53" i="22"/>
  <c r="BO52" i="22"/>
  <c r="Y52" i="22"/>
  <c r="AD53" i="22"/>
  <c r="AJ54" i="22"/>
  <c r="AO53" i="22"/>
  <c r="F108" i="10"/>
  <c r="U108" i="10" s="1"/>
  <c r="U85" i="11" s="1"/>
  <c r="K85" i="11" s="1"/>
  <c r="BS54" i="22"/>
  <c r="BN53" i="22"/>
  <c r="AU52" i="22"/>
  <c r="BE52" i="22" s="1"/>
  <c r="AZ53" i="22"/>
  <c r="AM53" i="22"/>
  <c r="AH54" i="22"/>
  <c r="G109" i="10"/>
  <c r="V109" i="10" s="1"/>
  <c r="V86" i="11" s="1"/>
  <c r="L86" i="11" s="1"/>
  <c r="BJ52" i="22"/>
  <c r="AV53" i="22"/>
  <c r="BF53" i="22" s="1"/>
  <c r="BA54" i="22"/>
  <c r="AY54" i="22"/>
  <c r="BI54" i="22" s="1"/>
  <c r="AT53" i="22"/>
  <c r="BD53" i="22" s="1"/>
  <c r="Z53" i="22"/>
  <c r="AE54" i="22"/>
  <c r="K53" i="22"/>
  <c r="F54" i="22"/>
  <c r="X53" i="22"/>
  <c r="AC54" i="22"/>
  <c r="M53" i="22"/>
  <c r="H54" i="22"/>
  <c r="AH55" i="22" l="1"/>
  <c r="AM54" i="22"/>
  <c r="H55" i="22"/>
  <c r="M54" i="22"/>
  <c r="AJ55" i="22"/>
  <c r="AO54" i="22"/>
  <c r="AT54" i="22"/>
  <c r="BD54" i="22" s="1"/>
  <c r="AY55" i="22"/>
  <c r="AZ54" i="22"/>
  <c r="AU53" i="22"/>
  <c r="BE53" i="22" s="1"/>
  <c r="Y53" i="22"/>
  <c r="AD54" i="22"/>
  <c r="G54" i="22"/>
  <c r="L53" i="22"/>
  <c r="X54" i="22"/>
  <c r="AC55" i="22"/>
  <c r="AV54" i="22"/>
  <c r="BF54" i="22" s="1"/>
  <c r="BA55" i="22"/>
  <c r="AI54" i="22"/>
  <c r="AN53" i="22"/>
  <c r="K54" i="22"/>
  <c r="F55" i="22"/>
  <c r="BJ53" i="22"/>
  <c r="BN54" i="22"/>
  <c r="BS55" i="22"/>
  <c r="BT54" i="22"/>
  <c r="BO53" i="22"/>
  <c r="BK54" i="22"/>
  <c r="Z54" i="22"/>
  <c r="AE55" i="22"/>
  <c r="G110" i="10"/>
  <c r="V110" i="10" s="1"/>
  <c r="V87" i="11" s="1"/>
  <c r="L87" i="11" s="1"/>
  <c r="F109" i="10"/>
  <c r="U109" i="10" s="1"/>
  <c r="U86" i="11" s="1"/>
  <c r="K86" i="11" s="1"/>
  <c r="BU55" i="22"/>
  <c r="BP54" i="22"/>
  <c r="E110" i="10"/>
  <c r="T110" i="10" s="1"/>
  <c r="T87" i="11" s="1"/>
  <c r="J87" i="11" s="1"/>
  <c r="BJ54" i="22" l="1"/>
  <c r="BK55" i="22"/>
  <c r="G111" i="10"/>
  <c r="V111" i="10" s="1"/>
  <c r="V88" i="11" s="1"/>
  <c r="L88" i="11" s="1"/>
  <c r="AE56" i="22"/>
  <c r="Z55" i="22"/>
  <c r="F56" i="22"/>
  <c r="K55" i="22"/>
  <c r="E111" i="10"/>
  <c r="T111" i="10" s="1"/>
  <c r="T88" i="11" s="1"/>
  <c r="J88" i="11" s="1"/>
  <c r="L54" i="22"/>
  <c r="G55" i="22"/>
  <c r="AO55" i="22"/>
  <c r="AJ56" i="22"/>
  <c r="Y54" i="22"/>
  <c r="AD55" i="22"/>
  <c r="BU56" i="22"/>
  <c r="BP55" i="22"/>
  <c r="AN54" i="22"/>
  <c r="AI55" i="22"/>
  <c r="M55" i="22"/>
  <c r="H56" i="22"/>
  <c r="BT55" i="22"/>
  <c r="BO54" i="22"/>
  <c r="AV55" i="22"/>
  <c r="BF55" i="22" s="1"/>
  <c r="BA56" i="22"/>
  <c r="F110" i="10"/>
  <c r="U110" i="10" s="1"/>
  <c r="U87" i="11" s="1"/>
  <c r="K87" i="11" s="1"/>
  <c r="BS56" i="22"/>
  <c r="BN55" i="22"/>
  <c r="AZ55" i="22"/>
  <c r="AU54" i="22"/>
  <c r="BE54" i="22" s="1"/>
  <c r="AM55" i="22"/>
  <c r="AH56" i="22"/>
  <c r="X55" i="22"/>
  <c r="AC56" i="22"/>
  <c r="AT55" i="22"/>
  <c r="BD55" i="22" s="1"/>
  <c r="AY56" i="22"/>
  <c r="BI55" i="22"/>
  <c r="BI56" i="22" s="1"/>
  <c r="BK56" i="22" l="1"/>
  <c r="AD56" i="22"/>
  <c r="Y55" i="22"/>
  <c r="E112" i="10"/>
  <c r="T112" i="10" s="1"/>
  <c r="T89" i="11" s="1"/>
  <c r="J89" i="11" s="1"/>
  <c r="AZ56" i="22"/>
  <c r="AU55" i="22"/>
  <c r="BE55" i="22" s="1"/>
  <c r="BT56" i="22"/>
  <c r="BO55" i="22"/>
  <c r="AY57" i="22"/>
  <c r="BI57" i="22" s="1"/>
  <c r="AT56" i="22"/>
  <c r="BD56" i="22" s="1"/>
  <c r="M56" i="22"/>
  <c r="H57" i="22"/>
  <c r="K56" i="22"/>
  <c r="F57" i="22"/>
  <c r="BS57" i="22"/>
  <c r="BN56" i="22"/>
  <c r="AJ57" i="22"/>
  <c r="AO56" i="22"/>
  <c r="X56" i="22"/>
  <c r="AC57" i="22"/>
  <c r="AI56" i="22"/>
  <c r="AN55" i="22"/>
  <c r="AE57" i="22"/>
  <c r="Z56" i="22"/>
  <c r="F111" i="10"/>
  <c r="U111" i="10" s="1"/>
  <c r="U88" i="11" s="1"/>
  <c r="K88" i="11" s="1"/>
  <c r="G56" i="22"/>
  <c r="L55" i="22"/>
  <c r="BJ55" i="22"/>
  <c r="AH57" i="22"/>
  <c r="AM56" i="22"/>
  <c r="AV56" i="22"/>
  <c r="BF56" i="22" s="1"/>
  <c r="BA57" i="22"/>
  <c r="BK57" i="22" s="1"/>
  <c r="BU57" i="22"/>
  <c r="BP56" i="22"/>
  <c r="G112" i="10"/>
  <c r="V112" i="10" s="1"/>
  <c r="V89" i="11" s="1"/>
  <c r="L89" i="11" s="1"/>
  <c r="BJ56" i="22" l="1"/>
  <c r="AH58" i="22"/>
  <c r="AM57" i="22"/>
  <c r="F58" i="22"/>
  <c r="K57" i="22"/>
  <c r="BT57" i="22"/>
  <c r="BO56" i="22"/>
  <c r="AI57" i="22"/>
  <c r="AN56" i="22"/>
  <c r="G113" i="10"/>
  <c r="V113" i="10" s="1"/>
  <c r="V90" i="11" s="1"/>
  <c r="L90" i="11" s="1"/>
  <c r="X57" i="22"/>
  <c r="AC58" i="22"/>
  <c r="AZ57" i="22"/>
  <c r="AU56" i="22"/>
  <c r="BE56" i="22" s="1"/>
  <c r="L56" i="22"/>
  <c r="G57" i="22"/>
  <c r="M57" i="22"/>
  <c r="H58" i="22"/>
  <c r="BP57" i="22"/>
  <c r="BU58" i="22"/>
  <c r="AV57" i="22"/>
  <c r="BF57" i="22" s="1"/>
  <c r="BA58" i="22"/>
  <c r="BK58" i="22" s="1"/>
  <c r="F112" i="10"/>
  <c r="U112" i="10" s="1"/>
  <c r="U89" i="11" s="1"/>
  <c r="K89" i="11" s="1"/>
  <c r="AJ58" i="22"/>
  <c r="AO57" i="22"/>
  <c r="E113" i="10"/>
  <c r="T113" i="10" s="1"/>
  <c r="T90" i="11" s="1"/>
  <c r="J90" i="11" s="1"/>
  <c r="AY58" i="22"/>
  <c r="AT57" i="22"/>
  <c r="BD57" i="22" s="1"/>
  <c r="Z57" i="22"/>
  <c r="AE58" i="22"/>
  <c r="BN57" i="22"/>
  <c r="BS58" i="22"/>
  <c r="AD57" i="22"/>
  <c r="Y56" i="22"/>
  <c r="AY59" i="22" l="1"/>
  <c r="AT58" i="22"/>
  <c r="BD58" i="22" s="1"/>
  <c r="AI58" i="22"/>
  <c r="AN57" i="22"/>
  <c r="BU59" i="22"/>
  <c r="BP58" i="22"/>
  <c r="AZ58" i="22"/>
  <c r="AU57" i="22"/>
  <c r="BE57" i="22" s="1"/>
  <c r="BJ57" i="22"/>
  <c r="AD58" i="22"/>
  <c r="Y57" i="22"/>
  <c r="E114" i="10"/>
  <c r="T114" i="10" s="1"/>
  <c r="T91" i="11" s="1"/>
  <c r="J91" i="11" s="1"/>
  <c r="BS59" i="22"/>
  <c r="BN58" i="22"/>
  <c r="BI58" i="22"/>
  <c r="X58" i="22"/>
  <c r="AC59" i="22"/>
  <c r="BT58" i="22"/>
  <c r="BO57" i="22"/>
  <c r="AO58" i="22"/>
  <c r="AJ59" i="22"/>
  <c r="M58" i="22"/>
  <c r="H59" i="22"/>
  <c r="AE59" i="22"/>
  <c r="Z58" i="22"/>
  <c r="K58" i="22"/>
  <c r="F59" i="22"/>
  <c r="F113" i="10"/>
  <c r="U113" i="10" s="1"/>
  <c r="U90" i="11" s="1"/>
  <c r="K90" i="11" s="1"/>
  <c r="G58" i="22"/>
  <c r="L57" i="22"/>
  <c r="G114" i="10"/>
  <c r="V114" i="10" s="1"/>
  <c r="V91" i="11" s="1"/>
  <c r="L91" i="11" s="1"/>
  <c r="BA59" i="22"/>
  <c r="BK59" i="22" s="1"/>
  <c r="AV58" i="22"/>
  <c r="BF58" i="22" s="1"/>
  <c r="AH59" i="22"/>
  <c r="AM58" i="22"/>
  <c r="BI59" i="22" l="1"/>
  <c r="L58" i="22"/>
  <c r="G59" i="22"/>
  <c r="AO59" i="22"/>
  <c r="AJ60" i="22"/>
  <c r="BS60" i="22"/>
  <c r="BN59" i="22"/>
  <c r="AZ59" i="22"/>
  <c r="AU58" i="22"/>
  <c r="BE58" i="22" s="1"/>
  <c r="AM59" i="22"/>
  <c r="AH60" i="22"/>
  <c r="F114" i="10"/>
  <c r="U114" i="10" s="1"/>
  <c r="U91" i="11" s="1"/>
  <c r="K91" i="11" s="1"/>
  <c r="F60" i="22"/>
  <c r="K59" i="22"/>
  <c r="BP59" i="22"/>
  <c r="BU60" i="22"/>
  <c r="AV59" i="22"/>
  <c r="BF59" i="22" s="1"/>
  <c r="BA60" i="22"/>
  <c r="BK60" i="22" s="1"/>
  <c r="BO58" i="22"/>
  <c r="BT59" i="22"/>
  <c r="E115" i="10"/>
  <c r="T115" i="10" s="1"/>
  <c r="T92" i="11" s="1"/>
  <c r="J92" i="11" s="1"/>
  <c r="AC60" i="22"/>
  <c r="X59" i="22"/>
  <c r="AI59" i="22"/>
  <c r="AN58" i="22"/>
  <c r="G115" i="10"/>
  <c r="V115" i="10" s="1"/>
  <c r="V92" i="11" s="1"/>
  <c r="L92" i="11" s="1"/>
  <c r="AE60" i="22"/>
  <c r="Z59" i="22"/>
  <c r="Y58" i="22"/>
  <c r="AD59" i="22"/>
  <c r="H60" i="22"/>
  <c r="M59" i="22"/>
  <c r="BJ58" i="22"/>
  <c r="AY60" i="22"/>
  <c r="AT59" i="22"/>
  <c r="BD59" i="22" s="1"/>
  <c r="BJ59" i="22" l="1"/>
  <c r="X60" i="22"/>
  <c r="AC61" i="22"/>
  <c r="AZ60" i="22"/>
  <c r="AU59" i="22"/>
  <c r="BE59" i="22" s="1"/>
  <c r="AT60" i="22"/>
  <c r="BD60" i="22" s="1"/>
  <c r="AY61" i="22"/>
  <c r="Z60" i="22"/>
  <c r="AE61" i="22"/>
  <c r="E116" i="10"/>
  <c r="T116" i="10" s="1"/>
  <c r="T93" i="11" s="1"/>
  <c r="J93" i="11" s="1"/>
  <c r="F61" i="22"/>
  <c r="K60" i="22"/>
  <c r="BT60" i="22"/>
  <c r="BO59" i="22"/>
  <c r="BS61" i="22"/>
  <c r="BN60" i="22"/>
  <c r="BI60" i="22"/>
  <c r="G116" i="10"/>
  <c r="V116" i="10" s="1"/>
  <c r="V93" i="11" s="1"/>
  <c r="L93" i="11" s="1"/>
  <c r="AJ61" i="22"/>
  <c r="AO60" i="22"/>
  <c r="AV60" i="22"/>
  <c r="BF60" i="22" s="1"/>
  <c r="BA61" i="22"/>
  <c r="BK61" i="22" s="1"/>
  <c r="F115" i="10"/>
  <c r="U115" i="10" s="1"/>
  <c r="U92" i="11" s="1"/>
  <c r="K92" i="11" s="1"/>
  <c r="M60" i="22"/>
  <c r="H61" i="22"/>
  <c r="AN59" i="22"/>
  <c r="AI60" i="22"/>
  <c r="AM60" i="22"/>
  <c r="AH61" i="22"/>
  <c r="L59" i="22"/>
  <c r="G60" i="22"/>
  <c r="Y59" i="22"/>
  <c r="AD60" i="22"/>
  <c r="BU61" i="22"/>
  <c r="BP60" i="22"/>
  <c r="BJ60" i="22" l="1"/>
  <c r="AE62" i="22"/>
  <c r="Z61" i="22"/>
  <c r="AN60" i="22"/>
  <c r="AI61" i="22"/>
  <c r="BU62" i="22"/>
  <c r="BP61" i="22"/>
  <c r="AJ62" i="22"/>
  <c r="AO61" i="22"/>
  <c r="BT61" i="22"/>
  <c r="BO60" i="22"/>
  <c r="AY62" i="22"/>
  <c r="AT61" i="22"/>
  <c r="BD61" i="22" s="1"/>
  <c r="Y60" i="22"/>
  <c r="AD61" i="22"/>
  <c r="M61" i="22"/>
  <c r="H62" i="22"/>
  <c r="G117" i="10"/>
  <c r="V117" i="10" s="1"/>
  <c r="V94" i="11" s="1"/>
  <c r="L94" i="11" s="1"/>
  <c r="G61" i="22"/>
  <c r="L60" i="22"/>
  <c r="BI61" i="22"/>
  <c r="F62" i="22"/>
  <c r="K61" i="22"/>
  <c r="AZ61" i="22"/>
  <c r="AU60" i="22"/>
  <c r="BE60" i="22" s="1"/>
  <c r="F116" i="10"/>
  <c r="U116" i="10" s="1"/>
  <c r="U93" i="11" s="1"/>
  <c r="K93" i="11" s="1"/>
  <c r="AC62" i="22"/>
  <c r="X61" i="22"/>
  <c r="AH62" i="22"/>
  <c r="AM61" i="22"/>
  <c r="AV61" i="22"/>
  <c r="BF61" i="22" s="1"/>
  <c r="BA62" i="22"/>
  <c r="BN61" i="22"/>
  <c r="BS62" i="22"/>
  <c r="E117" i="10"/>
  <c r="T117" i="10" s="1"/>
  <c r="T94" i="11" s="1"/>
  <c r="J94" i="11" s="1"/>
  <c r="BI62" i="22" l="1"/>
  <c r="AM62" i="22"/>
  <c r="AH63" i="22"/>
  <c r="F63" i="22"/>
  <c r="K62" i="22"/>
  <c r="AO62" i="22"/>
  <c r="AJ63" i="22"/>
  <c r="Y61" i="22"/>
  <c r="AD62" i="22"/>
  <c r="E118" i="10"/>
  <c r="T118" i="10" s="1"/>
  <c r="T95" i="11" s="1"/>
  <c r="J95" i="11" s="1"/>
  <c r="X62" i="22"/>
  <c r="AC63" i="22"/>
  <c r="BP62" i="22"/>
  <c r="BU63" i="22"/>
  <c r="BS63" i="22"/>
  <c r="BN62" i="22"/>
  <c r="G62" i="22"/>
  <c r="L61" i="22"/>
  <c r="AI62" i="22"/>
  <c r="AN61" i="22"/>
  <c r="F117" i="10"/>
  <c r="U117" i="10" s="1"/>
  <c r="U94" i="11" s="1"/>
  <c r="K94" i="11" s="1"/>
  <c r="AY63" i="22"/>
  <c r="AT62" i="22"/>
  <c r="BD62" i="22" s="1"/>
  <c r="AV62" i="22"/>
  <c r="BF62" i="22" s="1"/>
  <c r="BA63" i="22"/>
  <c r="G118" i="10"/>
  <c r="V118" i="10" s="1"/>
  <c r="V95" i="11" s="1"/>
  <c r="L95" i="11" s="1"/>
  <c r="AZ62" i="22"/>
  <c r="AU61" i="22"/>
  <c r="BE61" i="22" s="1"/>
  <c r="BJ61" i="22"/>
  <c r="BJ62" i="22" s="1"/>
  <c r="BO61" i="22"/>
  <c r="BT62" i="22"/>
  <c r="AE63" i="22"/>
  <c r="Z62" i="22"/>
  <c r="M62" i="22"/>
  <c r="H63" i="22"/>
  <c r="BK62" i="22"/>
  <c r="BK63" i="22" l="1"/>
  <c r="AT63" i="22"/>
  <c r="BD63" i="22" s="1"/>
  <c r="AY64" i="22"/>
  <c r="BS64" i="22"/>
  <c r="BN63" i="22"/>
  <c r="BP63" i="22"/>
  <c r="BU64" i="22"/>
  <c r="BI63" i="22"/>
  <c r="H64" i="22"/>
  <c r="M63" i="22"/>
  <c r="AZ63" i="22"/>
  <c r="AU62" i="22"/>
  <c r="BE62" i="22" s="1"/>
  <c r="F118" i="10"/>
  <c r="U118" i="10" s="1"/>
  <c r="U95" i="11" s="1"/>
  <c r="K95" i="11" s="1"/>
  <c r="AO63" i="22"/>
  <c r="AJ64" i="22"/>
  <c r="AC64" i="22"/>
  <c r="X63" i="22"/>
  <c r="G119" i="10"/>
  <c r="V119" i="10" s="1"/>
  <c r="V96" i="11" s="1"/>
  <c r="L96" i="11" s="1"/>
  <c r="AN62" i="22"/>
  <c r="AI63" i="22"/>
  <c r="AE64" i="22"/>
  <c r="Z63" i="22"/>
  <c r="AV63" i="22"/>
  <c r="BF63" i="22" s="1"/>
  <c r="BA64" i="22"/>
  <c r="K63" i="22"/>
  <c r="F64" i="22"/>
  <c r="BT63" i="22"/>
  <c r="BO62" i="22"/>
  <c r="L62" i="22"/>
  <c r="G63" i="22"/>
  <c r="E119" i="10"/>
  <c r="T119" i="10" s="1"/>
  <c r="T96" i="11" s="1"/>
  <c r="J96" i="11" s="1"/>
  <c r="AH64" i="22"/>
  <c r="AM63" i="22"/>
  <c r="AD63" i="22"/>
  <c r="Y62" i="22"/>
  <c r="BK64" i="22" l="1"/>
  <c r="Z64" i="22"/>
  <c r="AE65" i="22"/>
  <c r="BP64" i="22"/>
  <c r="BU65" i="22"/>
  <c r="AN63" i="22"/>
  <c r="AI64" i="22"/>
  <c r="AD64" i="22"/>
  <c r="Y63" i="22"/>
  <c r="BT64" i="22"/>
  <c r="BO63" i="22"/>
  <c r="F119" i="10"/>
  <c r="U119" i="10" s="1"/>
  <c r="U96" i="11" s="1"/>
  <c r="K96" i="11" s="1"/>
  <c r="F65" i="22"/>
  <c r="K64" i="22"/>
  <c r="AM64" i="22"/>
  <c r="AH65" i="22"/>
  <c r="G120" i="10"/>
  <c r="V120" i="10" s="1"/>
  <c r="V97" i="11" s="1"/>
  <c r="L97" i="11" s="1"/>
  <c r="AU63" i="22"/>
  <c r="BE63" i="22" s="1"/>
  <c r="AZ64" i="22"/>
  <c r="BN64" i="22"/>
  <c r="BS65" i="22"/>
  <c r="BA65" i="22"/>
  <c r="AV64" i="22"/>
  <c r="BF64" i="22" s="1"/>
  <c r="AT64" i="22"/>
  <c r="BD64" i="22" s="1"/>
  <c r="AY65" i="22"/>
  <c r="E120" i="10"/>
  <c r="T120" i="10" s="1"/>
  <c r="T97" i="11" s="1"/>
  <c r="J97" i="11" s="1"/>
  <c r="X64" i="22"/>
  <c r="AC65" i="22"/>
  <c r="M64" i="22"/>
  <c r="H65" i="22"/>
  <c r="L63" i="22"/>
  <c r="G64" i="22"/>
  <c r="AO64" i="22"/>
  <c r="AJ65" i="22"/>
  <c r="BI64" i="22"/>
  <c r="BJ63" i="22"/>
  <c r="BJ64" i="22" l="1"/>
  <c r="BI65" i="22"/>
  <c r="BA66" i="22"/>
  <c r="AV65" i="22"/>
  <c r="BF65" i="22" s="1"/>
  <c r="X65" i="22"/>
  <c r="AC66" i="22"/>
  <c r="BS66" i="22"/>
  <c r="BN65" i="22"/>
  <c r="AD65" i="22"/>
  <c r="Y64" i="22"/>
  <c r="K65" i="22"/>
  <c r="F66" i="22"/>
  <c r="AN64" i="22"/>
  <c r="AI65" i="22"/>
  <c r="AO65" i="22"/>
  <c r="AJ66" i="22"/>
  <c r="AZ65" i="22"/>
  <c r="BJ65" i="22" s="1"/>
  <c r="AU64" i="22"/>
  <c r="BE64" i="22" s="1"/>
  <c r="BK65" i="22"/>
  <c r="BK66" i="22" s="1"/>
  <c r="E121" i="10"/>
  <c r="T121" i="10" s="1"/>
  <c r="T98" i="11" s="1"/>
  <c r="J98" i="11" s="1"/>
  <c r="BP65" i="22"/>
  <c r="BU66" i="22"/>
  <c r="L64" i="22"/>
  <c r="G65" i="22"/>
  <c r="AY66" i="22"/>
  <c r="AT65" i="22"/>
  <c r="BD65" i="22" s="1"/>
  <c r="F120" i="10"/>
  <c r="U120" i="10" s="1"/>
  <c r="U97" i="11" s="1"/>
  <c r="K97" i="11" s="1"/>
  <c r="G121" i="10"/>
  <c r="V121" i="10" s="1"/>
  <c r="V98" i="11" s="1"/>
  <c r="L98" i="11" s="1"/>
  <c r="AE66" i="22"/>
  <c r="Z65" i="22"/>
  <c r="H66" i="22"/>
  <c r="M65" i="22"/>
  <c r="AM65" i="22"/>
  <c r="AH66" i="22"/>
  <c r="BT65" i="22"/>
  <c r="BO64" i="22"/>
  <c r="AE67" i="22" l="1"/>
  <c r="Z66" i="22"/>
  <c r="AO66" i="22"/>
  <c r="AJ67" i="22"/>
  <c r="AD66" i="22"/>
  <c r="Y65" i="22"/>
  <c r="BU67" i="22"/>
  <c r="BP66" i="22"/>
  <c r="BT66" i="22"/>
  <c r="BO65" i="22"/>
  <c r="G122" i="10"/>
  <c r="V122" i="10" s="1"/>
  <c r="V99" i="11" s="1"/>
  <c r="L99" i="11" s="1"/>
  <c r="AI66" i="22"/>
  <c r="AN65" i="22"/>
  <c r="BN66" i="22"/>
  <c r="BS67" i="22"/>
  <c r="AH67" i="22"/>
  <c r="AM66" i="22"/>
  <c r="X66" i="22"/>
  <c r="AC67" i="22"/>
  <c r="F121" i="10"/>
  <c r="U121" i="10" s="1"/>
  <c r="U98" i="11" s="1"/>
  <c r="K98" i="11" s="1"/>
  <c r="E122" i="10"/>
  <c r="T122" i="10" s="1"/>
  <c r="T99" i="11" s="1"/>
  <c r="J99" i="11" s="1"/>
  <c r="F67" i="22"/>
  <c r="K66" i="22"/>
  <c r="H67" i="22"/>
  <c r="M66" i="22"/>
  <c r="AT66" i="22"/>
  <c r="BD66" i="22" s="1"/>
  <c r="AY67" i="22"/>
  <c r="BI66" i="22"/>
  <c r="G66" i="22"/>
  <c r="L65" i="22"/>
  <c r="AZ66" i="22"/>
  <c r="AU65" i="22"/>
  <c r="BE65" i="22" s="1"/>
  <c r="AV66" i="22"/>
  <c r="BF66" i="22" s="1"/>
  <c r="BA67" i="22"/>
  <c r="AY68" i="22" l="1"/>
  <c r="AT67" i="22"/>
  <c r="BD67" i="22" s="1"/>
  <c r="BN67" i="22"/>
  <c r="BS68" i="22"/>
  <c r="BA68" i="22"/>
  <c r="AV67" i="22"/>
  <c r="BF67" i="22" s="1"/>
  <c r="E123" i="10"/>
  <c r="T123" i="10" s="1"/>
  <c r="T100" i="11" s="1"/>
  <c r="J100" i="11" s="1"/>
  <c r="BU68" i="22"/>
  <c r="BP67" i="22"/>
  <c r="M67" i="22"/>
  <c r="H68" i="22"/>
  <c r="F122" i="10"/>
  <c r="U122" i="10" s="1"/>
  <c r="U99" i="11" s="1"/>
  <c r="K99" i="11" s="1"/>
  <c r="AI67" i="22"/>
  <c r="AN66" i="22"/>
  <c r="AD67" i="22"/>
  <c r="Y66" i="22"/>
  <c r="AZ67" i="22"/>
  <c r="AU66" i="22"/>
  <c r="BE66" i="22" s="1"/>
  <c r="BJ66" i="22"/>
  <c r="BJ67" i="22" s="1"/>
  <c r="X67" i="22"/>
  <c r="AC68" i="22"/>
  <c r="AO67" i="22"/>
  <c r="AJ68" i="22"/>
  <c r="BK67" i="22"/>
  <c r="G123" i="10"/>
  <c r="V123" i="10" s="1"/>
  <c r="V100" i="11" s="1"/>
  <c r="L100" i="11" s="1"/>
  <c r="L66" i="22"/>
  <c r="G67" i="22"/>
  <c r="BI67" i="22"/>
  <c r="BI68" i="22" s="1"/>
  <c r="K67" i="22"/>
  <c r="F68" i="22"/>
  <c r="AH68" i="22"/>
  <c r="AM67" i="22"/>
  <c r="BT67" i="22"/>
  <c r="BO66" i="22"/>
  <c r="AE68" i="22"/>
  <c r="Z67" i="22"/>
  <c r="X68" i="22" l="1"/>
  <c r="AC69" i="22"/>
  <c r="AI68" i="22"/>
  <c r="AN67" i="22"/>
  <c r="E124" i="10"/>
  <c r="T124" i="10" s="1"/>
  <c r="T101" i="11" s="1"/>
  <c r="J101" i="11" s="1"/>
  <c r="Z68" i="22"/>
  <c r="AE69" i="22"/>
  <c r="L67" i="22"/>
  <c r="G68" i="22"/>
  <c r="F123" i="10"/>
  <c r="U123" i="10" s="1"/>
  <c r="U100" i="11" s="1"/>
  <c r="K100" i="11" s="1"/>
  <c r="AV68" i="22"/>
  <c r="BF68" i="22" s="1"/>
  <c r="BA69" i="22"/>
  <c r="BO67" i="22"/>
  <c r="BT68" i="22"/>
  <c r="M68" i="22"/>
  <c r="H69" i="22"/>
  <c r="BN68" i="22"/>
  <c r="BS69" i="22"/>
  <c r="G124" i="10"/>
  <c r="V124" i="10" s="1"/>
  <c r="V101" i="11" s="1"/>
  <c r="L101" i="11" s="1"/>
  <c r="AZ68" i="22"/>
  <c r="BJ68" i="22" s="1"/>
  <c r="AU67" i="22"/>
  <c r="BE67" i="22" s="1"/>
  <c r="AM68" i="22"/>
  <c r="AH69" i="22"/>
  <c r="BK68" i="22"/>
  <c r="F69" i="22"/>
  <c r="K68" i="22"/>
  <c r="AO68" i="22"/>
  <c r="AJ69" i="22"/>
  <c r="Y67" i="22"/>
  <c r="AD68" i="22"/>
  <c r="BP68" i="22"/>
  <c r="BU69" i="22"/>
  <c r="AT68" i="22"/>
  <c r="BD68" i="22" s="1"/>
  <c r="AY69" i="22"/>
  <c r="AV69" i="22" l="1"/>
  <c r="BF69" i="22" s="1"/>
  <c r="BA70" i="22"/>
  <c r="AY70" i="22"/>
  <c r="AT69" i="22"/>
  <c r="BD69" i="22" s="1"/>
  <c r="G125" i="10"/>
  <c r="V125" i="10" s="1"/>
  <c r="V102" i="11" s="1"/>
  <c r="L102" i="11" s="1"/>
  <c r="K69" i="22"/>
  <c r="F70" i="22"/>
  <c r="BS70" i="22"/>
  <c r="BN69" i="22"/>
  <c r="E125" i="10"/>
  <c r="T125" i="10" s="1"/>
  <c r="T102" i="11" s="1"/>
  <c r="J102" i="11" s="1"/>
  <c r="BU70" i="22"/>
  <c r="BP69" i="22"/>
  <c r="BK69" i="22"/>
  <c r="F124" i="10"/>
  <c r="U124" i="10" s="1"/>
  <c r="U101" i="11" s="1"/>
  <c r="K101" i="11" s="1"/>
  <c r="AM69" i="22"/>
  <c r="AH70" i="22"/>
  <c r="H70" i="22"/>
  <c r="M69" i="22"/>
  <c r="AI69" i="22"/>
  <c r="AN68" i="22"/>
  <c r="AD69" i="22"/>
  <c r="Y68" i="22"/>
  <c r="G69" i="22"/>
  <c r="L68" i="22"/>
  <c r="AC70" i="22"/>
  <c r="X69" i="22"/>
  <c r="BT69" i="22"/>
  <c r="BO68" i="22"/>
  <c r="AJ70" i="22"/>
  <c r="AO69" i="22"/>
  <c r="AU68" i="22"/>
  <c r="BE68" i="22" s="1"/>
  <c r="AZ69" i="22"/>
  <c r="BJ69" i="22" s="1"/>
  <c r="AE70" i="22"/>
  <c r="Z69" i="22"/>
  <c r="BI69" i="22"/>
  <c r="BK70" i="22" l="1"/>
  <c r="BI70" i="22"/>
  <c r="F125" i="10"/>
  <c r="U125" i="10" s="1"/>
  <c r="U102" i="11" s="1"/>
  <c r="K102" i="11" s="1"/>
  <c r="F71" i="22"/>
  <c r="K70" i="22"/>
  <c r="BO69" i="22"/>
  <c r="BT70" i="22"/>
  <c r="AN69" i="22"/>
  <c r="AI70" i="22"/>
  <c r="Z70" i="22"/>
  <c r="AE71" i="22"/>
  <c r="AC71" i="22"/>
  <c r="X70" i="22"/>
  <c r="BU71" i="22"/>
  <c r="BP70" i="22"/>
  <c r="G126" i="10"/>
  <c r="V126" i="10" s="1"/>
  <c r="V103" i="11" s="1"/>
  <c r="L103" i="11" s="1"/>
  <c r="AU69" i="22"/>
  <c r="BE69" i="22" s="1"/>
  <c r="AZ70" i="22"/>
  <c r="M70" i="22"/>
  <c r="H71" i="22"/>
  <c r="L69" i="22"/>
  <c r="G70" i="22"/>
  <c r="AM70" i="22"/>
  <c r="AH71" i="22"/>
  <c r="E126" i="10"/>
  <c r="T126" i="10" s="1"/>
  <c r="T103" i="11" s="1"/>
  <c r="J103" i="11" s="1"/>
  <c r="AY71" i="22"/>
  <c r="AT70" i="22"/>
  <c r="BD70" i="22" s="1"/>
  <c r="AV70" i="22"/>
  <c r="BF70" i="22" s="1"/>
  <c r="BA71" i="22"/>
  <c r="BK71" i="22" s="1"/>
  <c r="AJ71" i="22"/>
  <c r="AO70" i="22"/>
  <c r="AD70" i="22"/>
  <c r="Y69" i="22"/>
  <c r="BS71" i="22"/>
  <c r="BN70" i="22"/>
  <c r="BP71" i="22" l="1"/>
  <c r="BU72" i="22"/>
  <c r="BP72" i="22" s="1"/>
  <c r="H72" i="22"/>
  <c r="M72" i="22" s="1"/>
  <c r="M71" i="22"/>
  <c r="BO70" i="22"/>
  <c r="BT71" i="22"/>
  <c r="BS72" i="22"/>
  <c r="BN72" i="22" s="1"/>
  <c r="BN71" i="22"/>
  <c r="AT71" i="22"/>
  <c r="BD71" i="22" s="1"/>
  <c r="AY72" i="22"/>
  <c r="AT72" i="22" s="1"/>
  <c r="BD72" i="22" s="1"/>
  <c r="AC72" i="22"/>
  <c r="X72" i="22" s="1"/>
  <c r="X71" i="22"/>
  <c r="AU70" i="22"/>
  <c r="BE70" i="22" s="1"/>
  <c r="AZ71" i="22"/>
  <c r="Z71" i="22"/>
  <c r="AE72" i="22"/>
  <c r="Z72" i="22" s="1"/>
  <c r="BI71" i="22"/>
  <c r="AD71" i="22"/>
  <c r="Y70" i="22"/>
  <c r="E127" i="10"/>
  <c r="T127" i="10" s="1"/>
  <c r="T104" i="11" s="1"/>
  <c r="J104" i="11" s="1"/>
  <c r="AH72" i="22"/>
  <c r="AM72" i="22" s="1"/>
  <c r="AM71" i="22"/>
  <c r="BJ70" i="22"/>
  <c r="K71" i="22"/>
  <c r="F72" i="22"/>
  <c r="K72" i="22" s="1"/>
  <c r="AJ72" i="22"/>
  <c r="AO72" i="22" s="1"/>
  <c r="AO71" i="22"/>
  <c r="G127" i="10"/>
  <c r="V127" i="10" s="1"/>
  <c r="V104" i="11" s="1"/>
  <c r="L104" i="11" s="1"/>
  <c r="AV71" i="22"/>
  <c r="BF71" i="22" s="1"/>
  <c r="BA72" i="22"/>
  <c r="AV72" i="22" s="1"/>
  <c r="BF72" i="22" s="1"/>
  <c r="L70" i="22"/>
  <c r="G71" i="22"/>
  <c r="AN70" i="22"/>
  <c r="AI71" i="22"/>
  <c r="F126" i="10"/>
  <c r="U126" i="10" s="1"/>
  <c r="U103" i="11" s="1"/>
  <c r="K103" i="11" s="1"/>
  <c r="AU71" i="22" l="1"/>
  <c r="BE71" i="22" s="1"/>
  <c r="AZ72" i="22"/>
  <c r="AU72" i="22" s="1"/>
  <c r="BE72" i="22" s="1"/>
  <c r="BT72" i="22"/>
  <c r="BO72" i="22" s="1"/>
  <c r="BO71" i="22"/>
  <c r="F127" i="10"/>
  <c r="U127" i="10" s="1"/>
  <c r="U104" i="11" s="1"/>
  <c r="K104" i="11" s="1"/>
  <c r="AN71" i="22"/>
  <c r="AI72" i="22"/>
  <c r="AN72" i="22" s="1"/>
  <c r="G72" i="22"/>
  <c r="L72" i="22" s="1"/>
  <c r="L71" i="22"/>
  <c r="Y71" i="22"/>
  <c r="AD72" i="22"/>
  <c r="Y72" i="22" s="1"/>
  <c r="BI72" i="22"/>
  <c r="BJ71" i="22"/>
  <c r="BK72" i="22"/>
  <c r="BJ72" i="22" l="1"/>
  <c r="O13" i="24"/>
  <c r="O12" i="24"/>
  <c r="O14" i="24" l="1"/>
  <c r="Q12" i="24"/>
  <c r="Q14" i="24" l="1"/>
  <c r="O15" i="24"/>
  <c r="P13" i="24"/>
  <c r="P12" i="24"/>
  <c r="Q13" i="24"/>
  <c r="P14" i="24" l="1"/>
  <c r="Q15" i="24" l="1"/>
  <c r="P15" i="24"/>
  <c r="O16" i="24" l="1"/>
  <c r="Q17" i="24" l="1"/>
  <c r="Q16" i="24"/>
  <c r="P17" i="24" l="1"/>
  <c r="P16" i="24"/>
  <c r="P18" i="24" l="1"/>
  <c r="Q19" i="24" l="1"/>
  <c r="Q18" i="24"/>
  <c r="P19" i="24"/>
  <c r="P20" i="24" l="1"/>
  <c r="Q20" i="24"/>
  <c r="Q21" i="24" l="1"/>
  <c r="P21" i="24"/>
  <c r="P22" i="24" l="1"/>
  <c r="Q22" i="24"/>
  <c r="Q23" i="24" l="1"/>
  <c r="P23" i="24"/>
  <c r="Q24" i="24" l="1"/>
  <c r="P24" i="24"/>
  <c r="Q25" i="24" l="1"/>
  <c r="P25" i="24"/>
  <c r="P26" i="24"/>
  <c r="Q26" i="24"/>
  <c r="Q27" i="24" l="1"/>
  <c r="P27" i="24"/>
  <c r="P28" i="24" l="1"/>
  <c r="Q28" i="24"/>
  <c r="Q29" i="24" l="1"/>
  <c r="P29" i="24"/>
  <c r="P30" i="24" l="1"/>
  <c r="Q30" i="24"/>
  <c r="Q31" i="24" l="1"/>
  <c r="P31" i="24"/>
  <c r="P32" i="24" l="1"/>
  <c r="Q32" i="24"/>
  <c r="Q33" i="24" l="1"/>
  <c r="P33" i="24"/>
  <c r="P34" i="24" l="1"/>
  <c r="Q34" i="24"/>
  <c r="Q35" i="24" l="1"/>
  <c r="P35" i="24"/>
  <c r="P36" i="24" l="1"/>
  <c r="Q36" i="24"/>
  <c r="Q37" i="24" l="1"/>
  <c r="P37" i="24"/>
  <c r="P38" i="24" l="1"/>
  <c r="Q38" i="24"/>
  <c r="Q39" i="24" l="1"/>
  <c r="P39" i="24"/>
  <c r="P40" i="24" l="1"/>
  <c r="Q40" i="24"/>
  <c r="Q41" i="24" l="1"/>
  <c r="P41" i="24"/>
  <c r="P42" i="24" l="1"/>
  <c r="Q42" i="24"/>
  <c r="Q43" i="24" l="1"/>
  <c r="P43" i="24"/>
  <c r="P44" i="24" l="1"/>
  <c r="Q44" i="24"/>
  <c r="Q45" i="24" l="1"/>
  <c r="P45" i="24"/>
  <c r="P46" i="24" l="1"/>
  <c r="Q46" i="24"/>
  <c r="Q47" i="24" l="1"/>
  <c r="P47" i="24"/>
  <c r="P48" i="24" l="1"/>
  <c r="Q48" i="24"/>
  <c r="Q49" i="24" l="1"/>
  <c r="P49" i="24"/>
  <c r="P50" i="24" l="1"/>
  <c r="Q50" i="24"/>
  <c r="Q51" i="24" l="1"/>
  <c r="P51" i="24"/>
  <c r="P52" i="24" l="1"/>
  <c r="Q52" i="24"/>
  <c r="Q53" i="24" l="1"/>
  <c r="P53" i="24"/>
  <c r="P54" i="24" l="1"/>
  <c r="Q54" i="24"/>
  <c r="Q55" i="24" l="1"/>
  <c r="P56" i="24" l="1"/>
  <c r="P55" i="24"/>
  <c r="Q56" i="24" l="1"/>
  <c r="P57" i="24" l="1"/>
  <c r="Q57" i="24"/>
  <c r="O18" i="24" l="1"/>
  <c r="O17" i="24"/>
  <c r="O19" i="24" l="1"/>
  <c r="O20" i="24" l="1"/>
  <c r="O21" i="24" l="1"/>
  <c r="O22" i="24" l="1"/>
  <c r="O23" i="24" l="1"/>
  <c r="O24" i="24" l="1"/>
  <c r="O25" i="24" l="1"/>
  <c r="O26" i="24"/>
  <c r="O27" i="24" l="1"/>
  <c r="O28" i="24" l="1"/>
  <c r="O29" i="24" l="1"/>
  <c r="O30" i="24" l="1"/>
  <c r="O31" i="24" l="1"/>
  <c r="O32" i="24" l="1"/>
  <c r="O33" i="24" l="1"/>
  <c r="O34" i="24" l="1"/>
  <c r="O35" i="24" l="1"/>
  <c r="O36" i="24" l="1"/>
  <c r="O37" i="24" l="1"/>
  <c r="O38" i="24" l="1"/>
  <c r="O39" i="24" l="1"/>
  <c r="O40" i="24" l="1"/>
  <c r="O41" i="24" l="1"/>
  <c r="O42" i="24" l="1"/>
  <c r="O43" i="24" l="1"/>
  <c r="O44" i="24" l="1"/>
  <c r="O45" i="24" l="1"/>
  <c r="O46" i="24" l="1"/>
  <c r="O47" i="24" l="1"/>
  <c r="O48" i="24" l="1"/>
  <c r="O49" i="24" l="1"/>
  <c r="O50" i="24" l="1"/>
  <c r="O51" i="24" l="1"/>
  <c r="O52" i="24" l="1"/>
  <c r="O53" i="24" l="1"/>
  <c r="O54" i="24" l="1"/>
  <c r="O55" i="24" l="1"/>
  <c r="O56" i="24" l="1"/>
  <c r="O57" i="24" l="1"/>
</calcChain>
</file>

<file path=xl/sharedStrings.xml><?xml version="1.0" encoding="utf-8"?>
<sst xmlns="http://schemas.openxmlformats.org/spreadsheetml/2006/main" count="323" uniqueCount="138">
  <si>
    <t>Source : legislation.cnav</t>
  </si>
  <si>
    <t>Année</t>
  </si>
  <si>
    <t>Évolution en nominal</t>
  </si>
  <si>
    <t>Évolution en réel</t>
  </si>
  <si>
    <t>Sc_1,0%</t>
  </si>
  <si>
    <t>Salaire validant 1 trimestre (en moyenne annuelle)</t>
  </si>
  <si>
    <t>Salaire nominal</t>
  </si>
  <si>
    <t>Salaire réel (2016)</t>
  </si>
  <si>
    <t>Smic AVPF (en moyenne annuelle)</t>
  </si>
  <si>
    <t>Date de revalorisation</t>
  </si>
  <si>
    <t>Plafond annuel de ressources et montant de l'allocation de solidarité pour une personne âgée</t>
  </si>
  <si>
    <t>Aspa personne seule</t>
  </si>
  <si>
    <t>Plafond de ressources</t>
  </si>
  <si>
    <t>Montant de l'allocation</t>
  </si>
  <si>
    <t>Évolution Aspa personne seule*</t>
  </si>
  <si>
    <t>* Depuis la LFSS2016, évolution sur les prix constatés en moyenne annuelle au 1er avril</t>
  </si>
  <si>
    <t>Revalorisation annuelle*</t>
  </si>
  <si>
    <t>* Depuis la LFSS2016, évolution sur les prix constatés en moyenne annuelle au 1er octobre</t>
  </si>
  <si>
    <t xml:space="preserve">Revalorisation annuelle </t>
  </si>
  <si>
    <t>Salaires portés au compte</t>
  </si>
  <si>
    <t>Minimum contributif tous régimes, revalorisation du minimum garanti dans la fonction publique et PMR</t>
  </si>
  <si>
    <t>Plafond annuel des retraites pour l'attribution du minimum contributif</t>
  </si>
  <si>
    <t>Montant annuel</t>
  </si>
  <si>
    <t>Minimum contributif</t>
  </si>
  <si>
    <t>Minimum contributif majoré</t>
  </si>
  <si>
    <t>Minimum garanti dans la FP
(montant maximum)</t>
  </si>
  <si>
    <t>Onglet</t>
  </si>
  <si>
    <t>Revalorisation</t>
  </si>
  <si>
    <t>Revalo_RB</t>
  </si>
  <si>
    <t>Contenu</t>
  </si>
  <si>
    <t>Dernière valeur connue</t>
  </si>
  <si>
    <t>Plafond de ressources et montant annuel de l'ASPA pour une personne seule et pour un couple</t>
  </si>
  <si>
    <t>Montant annuel de l'allocation</t>
  </si>
  <si>
    <t>Aspa couple</t>
  </si>
  <si>
    <t>Évolution Aspa couple*</t>
  </si>
  <si>
    <t>ASPA</t>
  </si>
  <si>
    <t>Minima</t>
  </si>
  <si>
    <t>Projection</t>
  </si>
  <si>
    <t>Minimum contributif, minimum contributif majoré, minimum garanti et PMR</t>
  </si>
  <si>
    <t>Sal_valid</t>
  </si>
  <si>
    <t>Montant du salaire validant un trimestre</t>
  </si>
  <si>
    <t>Selon le Smic</t>
  </si>
  <si>
    <t>Salaire AVPF réel (2016)</t>
  </si>
  <si>
    <t>Montant du salaire porté au compte en cas d'AVPF</t>
  </si>
  <si>
    <t>Smic_AVPF</t>
  </si>
  <si>
    <t>Revalorisation annuelle des pensions liquidées</t>
  </si>
  <si>
    <t>Coefficient de revalorisation des salaires portés au compte et revalorisation annuelle</t>
  </si>
  <si>
    <t>Selon scénario</t>
  </si>
  <si>
    <t>Tous scénarios et variantes</t>
  </si>
  <si>
    <t xml:space="preserve">Extrait PLFSS2018, exposé des motifs de l'article 28 : </t>
  </si>
  <si>
    <t>Le montant de l’ASPA, fixé par des dispositions réglementaires, sera progressivement porté à 903 euros par mois en 2020 pour une personne seule, ce qui représente une hausse de 30 euros par mois la première année et de 35 euros par mois les années suivantes. Le montant de l’ASPA servi à un couple sera revalorisé dans les mêmes proportions.</t>
  </si>
  <si>
    <t>Date de mise à jour</t>
  </si>
  <si>
    <t>Prix_HT</t>
  </si>
  <si>
    <t>Évolution</t>
  </si>
  <si>
    <t>Évolution des prix à la consommation hors tabac pour revalorisations</t>
  </si>
  <si>
    <t>Pensions liquidées
Tous scénarios et variantes</t>
  </si>
  <si>
    <t>Pension totale &gt; 2000 euros</t>
  </si>
  <si>
    <t>Pension totale &lt;= 2000 euros</t>
  </si>
  <si>
    <t>Valeurs du point AGIRC-ARRCO</t>
  </si>
  <si>
    <t>Valeur d'achat (valeur annuelle)</t>
  </si>
  <si>
    <t>Valeur de service (1er novembre)</t>
  </si>
  <si>
    <t>Coef</t>
  </si>
  <si>
    <t>Source : AGIRC-ARRCO</t>
  </si>
  <si>
    <t>Revalorisation annuelle des pensions d'invalidité</t>
  </si>
  <si>
    <t>Sc_0,7%</t>
  </si>
  <si>
    <t>Revalo_Inval</t>
  </si>
  <si>
    <t>Coefficient de revalorisation des pensions d'invalidité</t>
  </si>
  <si>
    <t>Tous scénarios</t>
  </si>
  <si>
    <t>* Montant porté au niveau de la PMR1 depuis 2022</t>
  </si>
  <si>
    <t>*Montant porté à 85% du SMIC depuis le 1er novembre 2021</t>
  </si>
  <si>
    <t>PMR 1 (chefs d'exploitation)</t>
  </si>
  <si>
    <t>PMR 2* (conjoints collaborateurs et aides familiaux)</t>
  </si>
  <si>
    <t>Seuil de majoration RCO* (chefs d'exploitation)</t>
  </si>
  <si>
    <t>Source : legislation.cnav, retraitedeletat et MSA</t>
  </si>
  <si>
    <t>Source : dss</t>
  </si>
  <si>
    <t>AGIRC-ARRCO</t>
  </si>
  <si>
    <t>Voir dans l'onglet</t>
  </si>
  <si>
    <t>Revalo moyenne sur l'année</t>
  </si>
  <si>
    <t>Revalo de date à date</t>
  </si>
  <si>
    <t>Nb de mois de revalo</t>
  </si>
  <si>
    <t>Valeur de service (moyenne annuelle)</t>
  </si>
  <si>
    <t>Taux de cotisation</t>
  </si>
  <si>
    <t>Taux de cotisation T1</t>
  </si>
  <si>
    <t>dont employeur</t>
  </si>
  <si>
    <t>dont salarié</t>
  </si>
  <si>
    <t>Taux d'appel</t>
  </si>
  <si>
    <t>Valeur d'achat
(valeur annuelle)</t>
  </si>
  <si>
    <t>Taux de cotisation T2</t>
  </si>
  <si>
    <t>CET (si salaire &gt; PSS)</t>
  </si>
  <si>
    <t>dont CET employeur</t>
  </si>
  <si>
    <t>dont CET salarié</t>
  </si>
  <si>
    <t>Valeur de service au 01/01</t>
  </si>
  <si>
    <t>Valeurs du point ARRCO</t>
  </si>
  <si>
    <t>Valeurs du point AGIRC</t>
  </si>
  <si>
    <t>CEG T1</t>
  </si>
  <si>
    <t>CEG T2</t>
  </si>
  <si>
    <t>Source : RAFP</t>
  </si>
  <si>
    <t>Valeurs du point RAFP</t>
  </si>
  <si>
    <t>RAFP</t>
  </si>
  <si>
    <t>Valeur d'achat et valeur de service du point RAFP</t>
  </si>
  <si>
    <t>Projection selon IPC hors tabac</t>
  </si>
  <si>
    <t>Sur les prix HT</t>
  </si>
  <si>
    <t>ARRCO</t>
  </si>
  <si>
    <t>Tx_CNAV</t>
  </si>
  <si>
    <t>Taux de cotisation CNAV</t>
  </si>
  <si>
    <t>Valeur d'achat et valeur de service du point AGIRC-ARRCO et taux de cotisation depuis nouveau régime en 2019 (onglets respectifs ARRCO et AGIRC avant 2019)</t>
  </si>
  <si>
    <t>AGIRC</t>
  </si>
  <si>
    <t>Déplafonnée (ex-veuvage entre 1981 et 2005)</t>
  </si>
  <si>
    <t>Taux de cotisation obligatoire T1</t>
  </si>
  <si>
    <t>Taux de cotisation moyen T1</t>
  </si>
  <si>
    <t>Taux de cotisation obligatoire T2</t>
  </si>
  <si>
    <t>Taux de cotisation moyen T2</t>
  </si>
  <si>
    <t>AGFF T1 (ASF avant 2001)</t>
  </si>
  <si>
    <t>Taux de cotisation obligatoire TB</t>
  </si>
  <si>
    <t>Taux de cotisation moyen TB</t>
  </si>
  <si>
    <t>AGFF T2 (ASF avant 2001)</t>
  </si>
  <si>
    <t>Taux de cotisation plafonné</t>
  </si>
  <si>
    <t>Source : législation</t>
  </si>
  <si>
    <t>Montant mensuel</t>
  </si>
  <si>
    <r>
      <t xml:space="preserve">- Depuis la LFSS2016, évolution sur les prix constatés en moyenne annuelle au 1er octobre
</t>
    </r>
    <r>
      <rPr>
        <sz val="11"/>
        <rFont val="Calibri"/>
        <family val="2"/>
      </rPr>
      <t>- Décalage de la date de revalorisation des pensions et de l'ASPA au 1er janvier à partir de 2019 (pas de revalo des pensions au 1er octobre 2018)
- Coup de pouce ASPA en 2018, 2019 et 2020
- Revalorisation de 4% au 01/08/2022 est incluse (attention : deux lignes pour 2022)</t>
    </r>
  </si>
  <si>
    <t>- Revalorisation de 4% des minima de pension en juillet 2022
- Revalorisation au 1er septembre 2023
- Mise en place d'un plafond pour les retraites déjà servies revalorisées au 1er septembre 2023</t>
  </si>
  <si>
    <t>Sc_0,4%</t>
  </si>
  <si>
    <t>Plafond annuel de ressources</t>
  </si>
  <si>
    <t>Plafond mensuel de ressources</t>
  </si>
  <si>
    <t>Montant mensuel de l'allocation</t>
  </si>
  <si>
    <t xml:space="preserve">À partir de 2024 : évolution sur le SMIC et non plus sur les prix
La PMR évolue comme le SMIC à partir de 2024 également. </t>
  </si>
  <si>
    <t xml:space="preserve">Selon scénario </t>
  </si>
  <si>
    <t>2010 : passage aux 150h Smic</t>
  </si>
  <si>
    <t>Salaire AVPF nominal (montant annuel)</t>
  </si>
  <si>
    <t>Coefficient au 01/01/2025</t>
  </si>
  <si>
    <t>Plafond des retraites pour l'attribution du minimum contributif</t>
  </si>
  <si>
    <t>- 5 mai 2025</t>
  </si>
  <si>
    <r>
      <t xml:space="preserve">Prix hors tabac : hypothèses données par la DSS jusqu'en </t>
    </r>
    <r>
      <rPr>
        <sz val="11"/>
        <color rgb="FF00B050"/>
        <rFont val="Calibri"/>
        <family val="2"/>
        <scheme val="minor"/>
      </rPr>
      <t>2029</t>
    </r>
    <r>
      <rPr>
        <sz val="11"/>
        <rFont val="Calibri"/>
        <family val="2"/>
        <scheme val="minor"/>
      </rPr>
      <t xml:space="preserve"> puis même hypothèse que les prix</t>
    </r>
  </si>
  <si>
    <t xml:space="preserve">Selon le Smic. </t>
  </si>
  <si>
    <t>2027-2037</t>
  </si>
  <si>
    <t>2037-2070</t>
  </si>
  <si>
    <t>Passage à 150h Smic</t>
  </si>
  <si>
    <t xml:space="preserve">Les projections prennent en compte les différentes mesures prévues par l’ANI du 5 octobre 2023 : en 2026, la VS est indexée sur l’inflation hors tabac estimée par l’Insee pour l’année en cours, réduite d’un coefficient de soutenabilité de 0,4 point. La VA évolue quant à elle annuellement (au 1er janvier) comme le salaire moyen du secteur privé de l’année précédente. De 2027 à 2038, la VS évolue comme le salaire moyen minoré de 1,16 % et la VA comme le salaire moyen. À partir de 2038, soit après la période couverte par l’ANI, la VS et la VA évoluent conventionnellement de concert, comme le salaire moyen minoré de 0,86 %.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</si>
</sst>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0.0%"/>
    <numFmt numFmtId="166" formatCode="_-* #,##0.000\ _€_-;\-* #,##0.000\ _€_-;_-* &quot;-&quot;??\ _€_-;_-@_-"/>
    <numFmt numFmtId="167" formatCode="_-* #,##0.0000\ _€_-;\-* #,##0.0000\ _€_-;_-* &quot;-&quot;??\ _€_-;_-@_-"/>
    <numFmt numFmtId="168" formatCode="_-* #,##0.00\ _F_-;\-* #,##0.00\ _F_-;_-* &quot;-&quot;??\ _F_-;_-@_-"/>
    <numFmt numFmtId="169" formatCode="0.000%"/>
    <numFmt numFmtId="170" formatCode="_-* #,##0.00000\ _€_-;\-* #,##0.00000\ _€_-;_-* &quot;-&quot;??\ _€_-;_-@_-"/>
  </numFmts>
  <fonts count="20" x14ac:knownFonts="1">
    <font>
      <sz val="10"/>
      <name val="Arial"/>
      <family val="2"/>
    </font>
    <font>
      <sz val="11"/>
      <color theme="1"/>
      <name val="Calibri"/>
      <family val="2"/>
      <scheme val="minor"/>
    </font>
    <font>
      <sz val="10"/>
      <name val="Arial"/>
      <family val="2"/>
    </font>
    <font>
      <sz val="11"/>
      <name val="Calibri"/>
      <family val="2"/>
    </font>
    <font>
      <b/>
      <sz val="11"/>
      <name val="Calibri"/>
      <family val="2"/>
    </font>
    <font>
      <b/>
      <sz val="10"/>
      <name val="Arial"/>
      <family val="2"/>
    </font>
    <font>
      <sz val="11"/>
      <color rgb="FFFF0000"/>
      <name val="Calibri"/>
      <family val="2"/>
      <scheme val="minor"/>
    </font>
    <font>
      <sz val="11"/>
      <name val="Calibri"/>
      <family val="2"/>
      <scheme val="minor"/>
    </font>
    <font>
      <b/>
      <sz val="11"/>
      <name val="Calibri"/>
      <family val="2"/>
      <scheme val="minor"/>
    </font>
    <font>
      <sz val="11"/>
      <color theme="8" tint="-0.249977111117893"/>
      <name val="Calibri"/>
      <family val="2"/>
      <scheme val="minor"/>
    </font>
    <font>
      <b/>
      <sz val="16"/>
      <color theme="0"/>
      <name val="Calibri"/>
      <family val="2"/>
      <scheme val="minor"/>
    </font>
    <font>
      <b/>
      <sz val="16"/>
      <name val="Calibri"/>
      <family val="2"/>
      <scheme val="minor"/>
    </font>
    <font>
      <b/>
      <sz val="18"/>
      <name val="Calibri"/>
      <family val="2"/>
      <scheme val="minor"/>
    </font>
    <font>
      <i/>
      <sz val="11"/>
      <name val="Calibri"/>
      <family val="2"/>
      <scheme val="minor"/>
    </font>
    <font>
      <sz val="11"/>
      <color rgb="FF00B050"/>
      <name val="Calibri"/>
      <family val="2"/>
      <scheme val="minor"/>
    </font>
    <font>
      <u/>
      <sz val="10"/>
      <color theme="10"/>
      <name val="Arial"/>
      <family val="2"/>
    </font>
    <font>
      <u/>
      <sz val="11"/>
      <color rgb="FFFF0000"/>
      <name val="Calibri"/>
      <family val="2"/>
      <scheme val="minor"/>
    </font>
    <font>
      <sz val="10"/>
      <name val="Arial"/>
      <family val="2"/>
    </font>
    <font>
      <sz val="11"/>
      <color theme="8"/>
      <name val="Calibri"/>
      <family val="2"/>
      <scheme val="minor"/>
    </font>
    <font>
      <b/>
      <sz val="11"/>
      <color theme="3"/>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3" tint="0.79998168889431442"/>
        <bgColor indexed="64"/>
      </patternFill>
    </fill>
  </fills>
  <borders count="115">
    <border>
      <left/>
      <right/>
      <top/>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hair">
        <color indexed="64"/>
      </right>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bottom/>
      <diagonal/>
    </border>
    <border>
      <left style="medium">
        <color indexed="64"/>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style="hair">
        <color indexed="64"/>
      </bottom>
      <diagonal/>
    </border>
    <border>
      <left/>
      <right style="medium">
        <color indexed="64"/>
      </right>
      <top style="medium">
        <color indexed="64"/>
      </top>
      <bottom/>
      <diagonal/>
    </border>
    <border>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style="medium">
        <color indexed="64"/>
      </top>
      <bottom style="hair">
        <color indexed="64"/>
      </bottom>
      <diagonal/>
    </border>
    <border>
      <left style="hair">
        <color indexed="64"/>
      </left>
      <right/>
      <top style="hair">
        <color indexed="64"/>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thin">
        <color indexed="64"/>
      </left>
      <right style="medium">
        <color indexed="64"/>
      </right>
      <top style="hair">
        <color indexed="64"/>
      </top>
      <bottom/>
      <diagonal/>
    </border>
    <border>
      <left/>
      <right/>
      <top style="medium">
        <color indexed="64"/>
      </top>
      <bottom style="hair">
        <color indexed="64"/>
      </bottom>
      <diagonal/>
    </border>
    <border>
      <left style="hair">
        <color indexed="64"/>
      </left>
      <right style="thin">
        <color indexed="64"/>
      </right>
      <top/>
      <bottom style="hair">
        <color indexed="64"/>
      </bottom>
      <diagonal/>
    </border>
    <border>
      <left style="hair">
        <color indexed="64"/>
      </left>
      <right style="medium">
        <color indexed="64"/>
      </right>
      <top/>
      <bottom style="hair">
        <color indexed="64"/>
      </bottom>
      <diagonal/>
    </border>
  </borders>
  <cellStyleXfs count="7">
    <xf numFmtId="0" fontId="0" fillId="0" borderId="0"/>
    <xf numFmtId="164" fontId="2" fillId="0" borderId="0" applyFont="0" applyFill="0" applyBorder="0" applyAlignment="0" applyProtection="0"/>
    <xf numFmtId="9" fontId="2" fillId="0" borderId="0" applyFont="0" applyFill="0" applyBorder="0" applyAlignment="0" applyProtection="0"/>
    <xf numFmtId="0" fontId="2" fillId="0" borderId="0"/>
    <xf numFmtId="0" fontId="15" fillId="0" borderId="0" applyNumberFormat="0" applyFill="0" applyBorder="0" applyAlignment="0" applyProtection="0"/>
    <xf numFmtId="0" fontId="17" fillId="0" borderId="0"/>
    <xf numFmtId="168" fontId="2" fillId="0" borderId="0" applyFont="0" applyFill="0" applyBorder="0" applyAlignment="0" applyProtection="0"/>
  </cellStyleXfs>
  <cellXfs count="559">
    <xf numFmtId="0" fontId="0" fillId="0" borderId="0" xfId="0"/>
    <xf numFmtId="0" fontId="7" fillId="2" borderId="0" xfId="0" applyFont="1" applyFill="1"/>
    <xf numFmtId="2" fontId="8" fillId="2" borderId="1" xfId="2" applyNumberFormat="1" applyFont="1" applyFill="1" applyBorder="1" applyAlignment="1">
      <alignment horizontal="center" vertical="center"/>
    </xf>
    <xf numFmtId="2" fontId="8" fillId="2" borderId="2" xfId="0" applyNumberFormat="1" applyFont="1" applyFill="1" applyBorder="1" applyAlignment="1">
      <alignment horizontal="center" vertical="center"/>
    </xf>
    <xf numFmtId="2" fontId="8" fillId="2" borderId="3" xfId="0" applyNumberFormat="1" applyFont="1" applyFill="1" applyBorder="1" applyAlignment="1">
      <alignment horizontal="center" vertical="center"/>
    </xf>
    <xf numFmtId="2" fontId="8" fillId="2" borderId="4" xfId="2" applyNumberFormat="1" applyFont="1" applyFill="1" applyBorder="1" applyAlignment="1">
      <alignment horizontal="center" vertical="center"/>
    </xf>
    <xf numFmtId="2" fontId="8" fillId="2" borderId="5" xfId="0" applyNumberFormat="1" applyFont="1" applyFill="1" applyBorder="1" applyAlignment="1">
      <alignment horizontal="center" vertical="center"/>
    </xf>
    <xf numFmtId="2" fontId="8" fillId="2" borderId="1" xfId="2" applyNumberFormat="1" applyFont="1" applyFill="1" applyBorder="1" applyAlignment="1">
      <alignment horizontal="center" vertical="center" wrapText="1"/>
    </xf>
    <xf numFmtId="0" fontId="8" fillId="2" borderId="0" xfId="0" applyFont="1" applyFill="1"/>
    <xf numFmtId="0" fontId="7" fillId="2" borderId="11" xfId="0" applyFont="1" applyFill="1" applyBorder="1" applyAlignment="1">
      <alignment horizontal="center"/>
    </xf>
    <xf numFmtId="166" fontId="7" fillId="2" borderId="12" xfId="1" applyNumberFormat="1" applyFont="1" applyFill="1" applyBorder="1" applyAlignment="1">
      <alignment vertical="center" wrapText="1"/>
    </xf>
    <xf numFmtId="165" fontId="7" fillId="2" borderId="13" xfId="2" applyNumberFormat="1" applyFont="1" applyFill="1" applyBorder="1" applyAlignment="1">
      <alignment horizontal="center"/>
    </xf>
    <xf numFmtId="165" fontId="7" fillId="2" borderId="0" xfId="2" applyNumberFormat="1" applyFont="1" applyFill="1"/>
    <xf numFmtId="0" fontId="7" fillId="2" borderId="14" xfId="0" applyFont="1" applyFill="1" applyBorder="1" applyAlignment="1">
      <alignment horizontal="center"/>
    </xf>
    <xf numFmtId="0" fontId="7" fillId="2" borderId="15" xfId="0" applyFont="1" applyFill="1" applyBorder="1"/>
    <xf numFmtId="0" fontId="7" fillId="2" borderId="16" xfId="0" applyFont="1" applyFill="1" applyBorder="1" applyAlignment="1">
      <alignment horizontal="center"/>
    </xf>
    <xf numFmtId="166" fontId="7" fillId="2" borderId="17" xfId="1" applyNumberFormat="1" applyFont="1" applyFill="1" applyBorder="1" applyAlignment="1">
      <alignment vertical="center" wrapText="1"/>
    </xf>
    <xf numFmtId="165" fontId="7" fillId="2" borderId="18" xfId="2" applyNumberFormat="1" applyFont="1" applyFill="1" applyBorder="1" applyAlignment="1">
      <alignment horizontal="center"/>
    </xf>
    <xf numFmtId="0" fontId="7" fillId="2" borderId="19" xfId="0" applyFont="1" applyFill="1" applyBorder="1" applyAlignment="1">
      <alignment horizontal="center"/>
    </xf>
    <xf numFmtId="0" fontId="7" fillId="2" borderId="20" xfId="0" applyFont="1" applyFill="1" applyBorder="1"/>
    <xf numFmtId="14" fontId="7" fillId="2" borderId="20" xfId="0" applyNumberFormat="1" applyFont="1" applyFill="1" applyBorder="1" applyAlignment="1">
      <alignment horizontal="center"/>
    </xf>
    <xf numFmtId="10" fontId="7" fillId="2" borderId="18" xfId="2" applyNumberFormat="1" applyFont="1" applyFill="1" applyBorder="1" applyAlignment="1">
      <alignment horizontal="center"/>
    </xf>
    <xf numFmtId="10" fontId="7" fillId="2" borderId="18" xfId="0" applyNumberFormat="1" applyFont="1" applyFill="1" applyBorder="1" applyAlignment="1">
      <alignment horizontal="center"/>
    </xf>
    <xf numFmtId="0" fontId="9" fillId="2" borderId="16" xfId="0" applyFont="1" applyFill="1" applyBorder="1" applyAlignment="1">
      <alignment horizontal="center"/>
    </xf>
    <xf numFmtId="166" fontId="9" fillId="2" borderId="17" xfId="1" applyNumberFormat="1" applyFont="1" applyFill="1" applyBorder="1"/>
    <xf numFmtId="10" fontId="9" fillId="3" borderId="18" xfId="0" applyNumberFormat="1" applyFont="1" applyFill="1" applyBorder="1" applyAlignment="1">
      <alignment horizontal="center"/>
    </xf>
    <xf numFmtId="0" fontId="9" fillId="2" borderId="19" xfId="0" applyFont="1" applyFill="1" applyBorder="1" applyAlignment="1">
      <alignment horizontal="center"/>
    </xf>
    <xf numFmtId="14" fontId="9" fillId="2" borderId="20" xfId="0" applyNumberFormat="1" applyFont="1" applyFill="1" applyBorder="1" applyAlignment="1">
      <alignment horizontal="center"/>
    </xf>
    <xf numFmtId="10" fontId="9" fillId="2" borderId="18" xfId="0" applyNumberFormat="1" applyFont="1" applyFill="1" applyBorder="1" applyAlignment="1">
      <alignment horizontal="center"/>
    </xf>
    <xf numFmtId="0" fontId="9" fillId="2" borderId="17" xfId="0" applyFont="1" applyFill="1" applyBorder="1"/>
    <xf numFmtId="0" fontId="9" fillId="2" borderId="21" xfId="0" applyFont="1" applyFill="1" applyBorder="1" applyAlignment="1">
      <alignment horizontal="center"/>
    </xf>
    <xf numFmtId="0" fontId="9" fillId="2" borderId="22" xfId="0" applyFont="1" applyFill="1" applyBorder="1" applyAlignment="1">
      <alignment horizontal="center"/>
    </xf>
    <xf numFmtId="14" fontId="9" fillId="2" borderId="9" xfId="0" applyNumberFormat="1" applyFont="1" applyFill="1" applyBorder="1" applyAlignment="1">
      <alignment horizontal="center"/>
    </xf>
    <xf numFmtId="164" fontId="7" fillId="2" borderId="17" xfId="1" applyFont="1" applyFill="1" applyBorder="1"/>
    <xf numFmtId="164" fontId="7" fillId="2" borderId="24" xfId="0" applyNumberFormat="1" applyFont="1" applyFill="1" applyBorder="1"/>
    <xf numFmtId="165" fontId="7" fillId="2" borderId="17" xfId="2" applyNumberFormat="1" applyFont="1" applyFill="1" applyBorder="1" applyAlignment="1">
      <alignment horizontal="center"/>
    </xf>
    <xf numFmtId="165" fontId="7" fillId="2" borderId="26" xfId="2" applyNumberFormat="1" applyFont="1" applyFill="1" applyBorder="1" applyAlignment="1">
      <alignment horizontal="center"/>
    </xf>
    <xf numFmtId="165" fontId="7" fillId="2" borderId="24" xfId="2" applyNumberFormat="1" applyFont="1" applyFill="1" applyBorder="1" applyAlignment="1">
      <alignment horizontal="center"/>
    </xf>
    <xf numFmtId="165" fontId="7" fillId="2" borderId="27" xfId="2" applyNumberFormat="1" applyFont="1" applyFill="1" applyBorder="1" applyAlignment="1">
      <alignment horizontal="center"/>
    </xf>
    <xf numFmtId="165" fontId="7" fillId="2" borderId="28" xfId="2" applyNumberFormat="1" applyFont="1" applyFill="1" applyBorder="1" applyAlignment="1">
      <alignment horizontal="center"/>
    </xf>
    <xf numFmtId="165" fontId="9" fillId="2" borderId="26" xfId="2" applyNumberFormat="1" applyFont="1" applyFill="1" applyBorder="1" applyAlignment="1">
      <alignment horizontal="center"/>
    </xf>
    <xf numFmtId="165" fontId="9" fillId="2" borderId="24" xfId="2" applyNumberFormat="1" applyFont="1" applyFill="1" applyBorder="1" applyAlignment="1">
      <alignment horizontal="center"/>
    </xf>
    <xf numFmtId="165" fontId="9" fillId="2" borderId="28" xfId="2" applyNumberFormat="1" applyFont="1" applyFill="1" applyBorder="1" applyAlignment="1">
      <alignment horizontal="center"/>
    </xf>
    <xf numFmtId="164" fontId="9" fillId="2" borderId="24" xfId="0" applyNumberFormat="1" applyFont="1" applyFill="1" applyBorder="1"/>
    <xf numFmtId="164" fontId="9" fillId="2" borderId="17" xfId="0" applyNumberFormat="1" applyFont="1" applyFill="1" applyBorder="1"/>
    <xf numFmtId="165" fontId="9" fillId="2" borderId="17" xfId="2" applyNumberFormat="1" applyFont="1" applyFill="1" applyBorder="1" applyAlignment="1">
      <alignment horizontal="center"/>
    </xf>
    <xf numFmtId="165" fontId="9" fillId="2" borderId="27" xfId="2" applyNumberFormat="1" applyFont="1" applyFill="1" applyBorder="1" applyAlignment="1">
      <alignment horizontal="center"/>
    </xf>
    <xf numFmtId="164" fontId="9" fillId="2" borderId="1" xfId="0" applyNumberFormat="1" applyFont="1" applyFill="1" applyBorder="1"/>
    <xf numFmtId="164" fontId="9" fillId="2" borderId="3" xfId="0" applyNumberFormat="1" applyFont="1" applyFill="1" applyBorder="1"/>
    <xf numFmtId="165" fontId="9" fillId="2" borderId="1" xfId="2" applyNumberFormat="1" applyFont="1" applyFill="1" applyBorder="1" applyAlignment="1">
      <alignment horizontal="center"/>
    </xf>
    <xf numFmtId="165" fontId="9" fillId="2" borderId="2" xfId="2" applyNumberFormat="1" applyFont="1" applyFill="1" applyBorder="1" applyAlignment="1">
      <alignment horizontal="center"/>
    </xf>
    <xf numFmtId="165" fontId="9" fillId="2" borderId="3" xfId="2" applyNumberFormat="1" applyFont="1" applyFill="1" applyBorder="1" applyAlignment="1">
      <alignment horizontal="center"/>
    </xf>
    <xf numFmtId="165" fontId="9" fillId="2" borderId="4" xfId="2" applyNumberFormat="1" applyFont="1" applyFill="1" applyBorder="1" applyAlignment="1">
      <alignment horizontal="center"/>
    </xf>
    <xf numFmtId="165" fontId="9" fillId="2" borderId="5" xfId="2" applyNumberFormat="1" applyFont="1" applyFill="1" applyBorder="1" applyAlignment="1">
      <alignment horizontal="center"/>
    </xf>
    <xf numFmtId="0" fontId="7" fillId="2" borderId="0" xfId="0" applyFont="1" applyFill="1" applyAlignment="1">
      <alignment horizontal="center"/>
    </xf>
    <xf numFmtId="14" fontId="7" fillId="2" borderId="15" xfId="1" applyNumberFormat="1" applyFont="1" applyFill="1" applyBorder="1" applyAlignment="1">
      <alignment horizontal="center" vertical="center" wrapText="1"/>
    </xf>
    <xf numFmtId="164" fontId="7" fillId="2" borderId="12" xfId="1" applyNumberFormat="1" applyFont="1" applyFill="1" applyBorder="1"/>
    <xf numFmtId="164" fontId="7" fillId="2" borderId="30" xfId="1" applyNumberFormat="1" applyFont="1" applyFill="1" applyBorder="1"/>
    <xf numFmtId="165" fontId="7" fillId="2" borderId="25" xfId="2" applyNumberFormat="1" applyFont="1" applyFill="1" applyBorder="1" applyAlignment="1">
      <alignment horizontal="center"/>
    </xf>
    <xf numFmtId="165" fontId="7" fillId="2" borderId="30" xfId="2" applyNumberFormat="1" applyFont="1" applyFill="1" applyBorder="1" applyAlignment="1">
      <alignment horizontal="center"/>
    </xf>
    <xf numFmtId="165" fontId="7" fillId="2" borderId="31" xfId="2" applyNumberFormat="1" applyFont="1" applyFill="1" applyBorder="1" applyAlignment="1">
      <alignment horizontal="center"/>
    </xf>
    <xf numFmtId="14" fontId="7" fillId="2" borderId="20" xfId="1" applyNumberFormat="1" applyFont="1" applyFill="1" applyBorder="1" applyAlignment="1">
      <alignment horizontal="center" vertical="center" wrapText="1"/>
    </xf>
    <xf numFmtId="164" fontId="7" fillId="2" borderId="17" xfId="1" applyNumberFormat="1" applyFont="1" applyFill="1" applyBorder="1"/>
    <xf numFmtId="164" fontId="7" fillId="2" borderId="26" xfId="1" applyNumberFormat="1" applyFont="1" applyFill="1" applyBorder="1"/>
    <xf numFmtId="14" fontId="7" fillId="2" borderId="20" xfId="1" applyNumberFormat="1" applyFont="1" applyFill="1" applyBorder="1" applyAlignment="1">
      <alignment horizontal="center"/>
    </xf>
    <xf numFmtId="0" fontId="9" fillId="2" borderId="0" xfId="0" applyFont="1" applyFill="1"/>
    <xf numFmtId="164" fontId="9" fillId="2" borderId="17" xfId="1" applyNumberFormat="1" applyFont="1" applyFill="1" applyBorder="1"/>
    <xf numFmtId="164" fontId="9" fillId="2" borderId="26" xfId="1" applyNumberFormat="1" applyFont="1" applyFill="1" applyBorder="1"/>
    <xf numFmtId="14" fontId="9" fillId="2" borderId="20" xfId="1" applyNumberFormat="1" applyFont="1" applyFill="1" applyBorder="1" applyAlignment="1">
      <alignment horizontal="center"/>
    </xf>
    <xf numFmtId="164" fontId="9" fillId="2" borderId="1" xfId="1" applyNumberFormat="1" applyFont="1" applyFill="1" applyBorder="1"/>
    <xf numFmtId="164" fontId="9" fillId="2" borderId="2" xfId="1" applyNumberFormat="1" applyFont="1" applyFill="1" applyBorder="1"/>
    <xf numFmtId="4" fontId="7" fillId="2" borderId="0" xfId="2" applyNumberFormat="1" applyFont="1" applyFill="1"/>
    <xf numFmtId="164" fontId="7" fillId="2" borderId="26" xfId="0" applyNumberFormat="1" applyFont="1" applyFill="1" applyBorder="1"/>
    <xf numFmtId="164" fontId="7" fillId="2" borderId="17" xfId="0" applyNumberFormat="1" applyFont="1" applyFill="1" applyBorder="1"/>
    <xf numFmtId="10" fontId="7" fillId="2" borderId="0" xfId="2" applyNumberFormat="1" applyFont="1" applyFill="1"/>
    <xf numFmtId="4" fontId="7" fillId="2" borderId="0" xfId="0" applyNumberFormat="1" applyFont="1" applyFill="1"/>
    <xf numFmtId="164" fontId="9" fillId="2" borderId="26" xfId="0" applyNumberFormat="1" applyFont="1" applyFill="1" applyBorder="1"/>
    <xf numFmtId="164" fontId="9" fillId="2" borderId="2" xfId="0" applyNumberFormat="1" applyFont="1" applyFill="1" applyBorder="1"/>
    <xf numFmtId="0" fontId="7" fillId="2" borderId="0" xfId="0" applyFont="1" applyFill="1" applyAlignment="1">
      <alignment vertical="center" wrapText="1"/>
    </xf>
    <xf numFmtId="0" fontId="7" fillId="2" borderId="34" xfId="0" applyFont="1" applyFill="1" applyBorder="1" applyAlignment="1">
      <alignment vertical="center" wrapText="1"/>
    </xf>
    <xf numFmtId="0" fontId="7" fillId="2" borderId="35" xfId="0" applyFont="1" applyFill="1" applyBorder="1" applyAlignment="1">
      <alignment horizontal="left" vertical="center" wrapText="1"/>
    </xf>
    <xf numFmtId="0" fontId="10" fillId="4" borderId="36"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11" fillId="2" borderId="0" xfId="0" applyFont="1" applyFill="1" applyAlignment="1">
      <alignment horizontal="center" vertical="center" wrapText="1"/>
    </xf>
    <xf numFmtId="0" fontId="7" fillId="2" borderId="39" xfId="0" applyFont="1" applyFill="1" applyBorder="1" applyAlignment="1">
      <alignment vertical="center" wrapText="1"/>
    </xf>
    <xf numFmtId="0" fontId="7" fillId="2" borderId="40" xfId="0" applyFont="1" applyFill="1" applyBorder="1" applyAlignment="1">
      <alignment vertical="center" wrapText="1"/>
    </xf>
    <xf numFmtId="0" fontId="7" fillId="2" borderId="42" xfId="0" applyFont="1" applyFill="1" applyBorder="1" applyAlignment="1">
      <alignment vertical="center" wrapText="1"/>
    </xf>
    <xf numFmtId="0" fontId="7" fillId="2" borderId="35" xfId="0" applyFont="1" applyFill="1" applyBorder="1" applyAlignment="1">
      <alignment vertical="center" wrapText="1"/>
    </xf>
    <xf numFmtId="10" fontId="7" fillId="2" borderId="27" xfId="2" applyNumberFormat="1" applyFont="1" applyFill="1" applyBorder="1" applyAlignment="1">
      <alignment horizontal="center"/>
    </xf>
    <xf numFmtId="10" fontId="9" fillId="3" borderId="17" xfId="2" applyNumberFormat="1" applyFont="1" applyFill="1" applyBorder="1" applyAlignment="1">
      <alignment horizontal="center"/>
    </xf>
    <xf numFmtId="10" fontId="9" fillId="3" borderId="27" xfId="2" applyNumberFormat="1" applyFont="1" applyFill="1" applyBorder="1" applyAlignment="1">
      <alignment horizontal="center"/>
    </xf>
    <xf numFmtId="10" fontId="9" fillId="2" borderId="27" xfId="2" applyNumberFormat="1" applyFont="1" applyFill="1" applyBorder="1" applyAlignment="1">
      <alignment horizontal="center"/>
    </xf>
    <xf numFmtId="10" fontId="9" fillId="2" borderId="4" xfId="2" applyNumberFormat="1" applyFont="1" applyFill="1" applyBorder="1" applyAlignment="1">
      <alignment horizontal="center"/>
    </xf>
    <xf numFmtId="164" fontId="9" fillId="3" borderId="17" xfId="0" applyNumberFormat="1" applyFont="1" applyFill="1" applyBorder="1"/>
    <xf numFmtId="164" fontId="9" fillId="3" borderId="20" xfId="0" applyNumberFormat="1" applyFont="1" applyFill="1" applyBorder="1"/>
    <xf numFmtId="10" fontId="7" fillId="2" borderId="51" xfId="2" applyNumberFormat="1" applyFont="1" applyFill="1" applyBorder="1" applyAlignment="1">
      <alignment horizontal="center"/>
    </xf>
    <xf numFmtId="0" fontId="7" fillId="2" borderId="53" xfId="0" applyFont="1" applyFill="1" applyBorder="1" applyAlignment="1">
      <alignment vertical="center" wrapText="1"/>
    </xf>
    <xf numFmtId="0" fontId="12" fillId="2" borderId="0" xfId="0" applyFont="1" applyFill="1"/>
    <xf numFmtId="2" fontId="4" fillId="2" borderId="2" xfId="0" applyNumberFormat="1" applyFont="1" applyFill="1" applyBorder="1" applyAlignment="1">
      <alignment horizontal="center" vertical="center" wrapText="1"/>
    </xf>
    <xf numFmtId="10" fontId="7" fillId="2" borderId="26" xfId="2" applyNumberFormat="1" applyFont="1" applyFill="1" applyBorder="1" applyAlignment="1">
      <alignment horizontal="center"/>
    </xf>
    <xf numFmtId="10" fontId="7" fillId="2" borderId="28" xfId="2" applyNumberFormat="1" applyFont="1" applyFill="1" applyBorder="1" applyAlignment="1">
      <alignment horizontal="center"/>
    </xf>
    <xf numFmtId="10" fontId="9" fillId="2" borderId="26" xfId="2" applyNumberFormat="1" applyFont="1" applyFill="1" applyBorder="1" applyAlignment="1">
      <alignment horizontal="center"/>
    </xf>
    <xf numFmtId="10" fontId="9" fillId="2" borderId="2" xfId="2" applyNumberFormat="1" applyFont="1" applyFill="1" applyBorder="1" applyAlignment="1">
      <alignment horizontal="center"/>
    </xf>
    <xf numFmtId="10" fontId="9" fillId="2" borderId="28" xfId="2" applyNumberFormat="1" applyFont="1" applyFill="1" applyBorder="1" applyAlignment="1">
      <alignment horizontal="center"/>
    </xf>
    <xf numFmtId="10" fontId="9" fillId="2" borderId="5" xfId="2" applyNumberFormat="1" applyFont="1" applyFill="1" applyBorder="1" applyAlignment="1">
      <alignment horizontal="center"/>
    </xf>
    <xf numFmtId="0" fontId="7" fillId="2" borderId="54" xfId="0" applyFont="1" applyFill="1" applyBorder="1" applyAlignment="1">
      <alignment horizontal="center"/>
    </xf>
    <xf numFmtId="0" fontId="9" fillId="2" borderId="54" xfId="0" applyFont="1" applyFill="1" applyBorder="1" applyAlignment="1">
      <alignment horizontal="center"/>
    </xf>
    <xf numFmtId="0" fontId="9" fillId="2" borderId="55" xfId="0" applyFont="1" applyFill="1" applyBorder="1" applyAlignment="1">
      <alignment horizontal="center"/>
    </xf>
    <xf numFmtId="10" fontId="9" fillId="3" borderId="20" xfId="2" applyNumberFormat="1" applyFont="1" applyFill="1" applyBorder="1" applyAlignment="1">
      <alignment horizontal="center"/>
    </xf>
    <xf numFmtId="0" fontId="7" fillId="2" borderId="13" xfId="0" applyFont="1" applyFill="1" applyBorder="1"/>
    <xf numFmtId="0" fontId="7" fillId="2" borderId="18" xfId="0" applyFont="1" applyFill="1" applyBorder="1"/>
    <xf numFmtId="14" fontId="7" fillId="2" borderId="18" xfId="0" applyNumberFormat="1" applyFont="1" applyFill="1" applyBorder="1" applyAlignment="1">
      <alignment horizontal="center"/>
    </xf>
    <xf numFmtId="10" fontId="9" fillId="2" borderId="18" xfId="2" applyNumberFormat="1" applyFont="1" applyFill="1" applyBorder="1" applyAlignment="1">
      <alignment horizontal="center"/>
    </xf>
    <xf numFmtId="10" fontId="9" fillId="3" borderId="18" xfId="2" applyNumberFormat="1" applyFont="1" applyFill="1" applyBorder="1" applyAlignment="1">
      <alignment horizontal="center"/>
    </xf>
    <xf numFmtId="0" fontId="13" fillId="2" borderId="0" xfId="0" applyFont="1" applyFill="1"/>
    <xf numFmtId="0" fontId="8" fillId="2" borderId="74" xfId="0" applyFont="1" applyFill="1" applyBorder="1" applyAlignment="1">
      <alignment horizontal="center" vertical="center" wrapText="1"/>
    </xf>
    <xf numFmtId="0" fontId="9" fillId="3" borderId="19" xfId="0" applyFont="1" applyFill="1" applyBorder="1" applyAlignment="1">
      <alignment horizontal="center"/>
    </xf>
    <xf numFmtId="14" fontId="9" fillId="3" borderId="20" xfId="0" applyNumberFormat="1" applyFont="1" applyFill="1" applyBorder="1" applyAlignment="1">
      <alignment horizontal="center"/>
    </xf>
    <xf numFmtId="0" fontId="14" fillId="2" borderId="0" xfId="0" quotePrefix="1" applyFont="1" applyFill="1"/>
    <xf numFmtId="14" fontId="14" fillId="2" borderId="34" xfId="0" applyNumberFormat="1" applyFont="1" applyFill="1" applyBorder="1" applyAlignment="1">
      <alignment horizontal="center" vertical="center" wrapText="1"/>
    </xf>
    <xf numFmtId="0" fontId="14" fillId="2" borderId="34" xfId="0" applyNumberFormat="1" applyFont="1" applyFill="1" applyBorder="1" applyAlignment="1">
      <alignment horizontal="center" vertical="center" wrapText="1"/>
    </xf>
    <xf numFmtId="167" fontId="9" fillId="2" borderId="17" xfId="0" applyNumberFormat="1" applyFont="1" applyFill="1" applyBorder="1"/>
    <xf numFmtId="167" fontId="9" fillId="2" borderId="26" xfId="0" applyNumberFormat="1" applyFont="1" applyFill="1" applyBorder="1"/>
    <xf numFmtId="167" fontId="9" fillId="2" borderId="24" xfId="0" applyNumberFormat="1" applyFont="1" applyFill="1" applyBorder="1"/>
    <xf numFmtId="167" fontId="9" fillId="2" borderId="27" xfId="1" applyNumberFormat="1" applyFont="1" applyFill="1" applyBorder="1" applyAlignment="1">
      <alignment horizontal="center"/>
    </xf>
    <xf numFmtId="167" fontId="9" fillId="2" borderId="26" xfId="1" applyNumberFormat="1" applyFont="1" applyFill="1" applyBorder="1" applyAlignment="1">
      <alignment horizontal="center"/>
    </xf>
    <xf numFmtId="167" fontId="9" fillId="2" borderId="28" xfId="1" applyNumberFormat="1" applyFont="1" applyFill="1" applyBorder="1" applyAlignment="1">
      <alignment horizontal="center"/>
    </xf>
    <xf numFmtId="167" fontId="9" fillId="2" borderId="4" xfId="1" applyNumberFormat="1" applyFont="1" applyFill="1" applyBorder="1" applyAlignment="1">
      <alignment horizontal="center"/>
    </xf>
    <xf numFmtId="167" fontId="9" fillId="2" borderId="2" xfId="1" applyNumberFormat="1" applyFont="1" applyFill="1" applyBorder="1" applyAlignment="1">
      <alignment horizontal="center"/>
    </xf>
    <xf numFmtId="167" fontId="9" fillId="2" borderId="5" xfId="1" applyNumberFormat="1" applyFont="1" applyFill="1" applyBorder="1" applyAlignment="1">
      <alignment horizontal="center"/>
    </xf>
    <xf numFmtId="167" fontId="9" fillId="2" borderId="1" xfId="0" applyNumberFormat="1" applyFont="1" applyFill="1" applyBorder="1"/>
    <xf numFmtId="167" fontId="9" fillId="2" borderId="2" xfId="0" applyNumberFormat="1" applyFont="1" applyFill="1" applyBorder="1"/>
    <xf numFmtId="0" fontId="7" fillId="2" borderId="57" xfId="0" applyFont="1" applyFill="1" applyBorder="1" applyAlignment="1">
      <alignment horizontal="left" vertical="center" wrapText="1"/>
    </xf>
    <xf numFmtId="14" fontId="14" fillId="2" borderId="53" xfId="0" applyNumberFormat="1" applyFont="1" applyFill="1" applyBorder="1" applyAlignment="1">
      <alignment horizontal="center" vertical="center" wrapText="1"/>
    </xf>
    <xf numFmtId="0" fontId="7" fillId="2" borderId="0" xfId="0" applyFont="1" applyFill="1" applyBorder="1" applyAlignment="1">
      <alignment horizontal="left" vertical="center" wrapText="1"/>
    </xf>
    <xf numFmtId="164" fontId="7" fillId="2" borderId="0" xfId="0" applyNumberFormat="1" applyFont="1" applyFill="1"/>
    <xf numFmtId="2" fontId="8" fillId="2" borderId="75" xfId="2" applyNumberFormat="1" applyFont="1" applyFill="1" applyBorder="1" applyAlignment="1">
      <alignment horizontal="center" vertical="center" wrapText="1"/>
    </xf>
    <xf numFmtId="164" fontId="7" fillId="2" borderId="47" xfId="1" applyFont="1" applyFill="1" applyBorder="1" applyAlignment="1">
      <alignment horizontal="center"/>
    </xf>
    <xf numFmtId="164" fontId="9" fillId="2" borderId="47" xfId="1" applyFont="1" applyFill="1" applyBorder="1" applyAlignment="1">
      <alignment horizontal="center"/>
    </xf>
    <xf numFmtId="164" fontId="9" fillId="2" borderId="75" xfId="1" applyFont="1" applyFill="1" applyBorder="1" applyAlignment="1">
      <alignment horizontal="center"/>
    </xf>
    <xf numFmtId="164" fontId="7" fillId="2" borderId="73" xfId="1" applyNumberFormat="1" applyFont="1" applyFill="1" applyBorder="1"/>
    <xf numFmtId="164" fontId="7" fillId="2" borderId="24" xfId="1" applyNumberFormat="1" applyFont="1" applyFill="1" applyBorder="1"/>
    <xf numFmtId="164" fontId="9" fillId="2" borderId="24" xfId="1" applyNumberFormat="1" applyFont="1" applyFill="1" applyBorder="1"/>
    <xf numFmtId="164" fontId="9" fillId="2" borderId="3" xfId="1" applyNumberFormat="1" applyFont="1" applyFill="1" applyBorder="1"/>
    <xf numFmtId="0" fontId="7" fillId="2" borderId="33" xfId="0" applyFont="1" applyFill="1" applyBorder="1" applyAlignment="1">
      <alignment horizontal="left" vertical="center" wrapText="1"/>
    </xf>
    <xf numFmtId="0" fontId="8" fillId="2" borderId="10" xfId="0" applyFont="1" applyFill="1" applyBorder="1" applyAlignment="1">
      <alignment horizontal="center" vertical="center" wrapText="1"/>
    </xf>
    <xf numFmtId="2" fontId="8" fillId="2" borderId="8" xfId="2" applyNumberFormat="1" applyFont="1" applyFill="1" applyBorder="1" applyAlignment="1">
      <alignment horizontal="center" vertical="center" wrapText="1"/>
    </xf>
    <xf numFmtId="2" fontId="8" fillId="2" borderId="63" xfId="2" applyNumberFormat="1" applyFont="1" applyFill="1" applyBorder="1" applyAlignment="1">
      <alignment horizontal="center" vertical="center" wrapText="1"/>
    </xf>
    <xf numFmtId="10" fontId="7" fillId="2" borderId="13" xfId="2" applyNumberFormat="1" applyFont="1" applyFill="1" applyBorder="1" applyAlignment="1">
      <alignment horizontal="center"/>
    </xf>
    <xf numFmtId="0" fontId="9" fillId="3" borderId="16" xfId="0" applyFont="1" applyFill="1" applyBorder="1" applyAlignment="1">
      <alignment horizontal="center"/>
    </xf>
    <xf numFmtId="165" fontId="7" fillId="2" borderId="50" xfId="2" applyNumberFormat="1" applyFont="1" applyFill="1" applyBorder="1" applyAlignment="1">
      <alignment horizontal="center"/>
    </xf>
    <xf numFmtId="165" fontId="7" fillId="2" borderId="51" xfId="2" applyNumberFormat="1" applyFont="1" applyFill="1" applyBorder="1" applyAlignment="1">
      <alignment horizontal="center"/>
    </xf>
    <xf numFmtId="10" fontId="7" fillId="2" borderId="51" xfId="0" applyNumberFormat="1" applyFont="1" applyFill="1" applyBorder="1" applyAlignment="1">
      <alignment horizontal="center"/>
    </xf>
    <xf numFmtId="10" fontId="9" fillId="3" borderId="51" xfId="0" applyNumberFormat="1" applyFont="1" applyFill="1" applyBorder="1" applyAlignment="1">
      <alignment horizontal="center"/>
    </xf>
    <xf numFmtId="10" fontId="9" fillId="2" borderId="51" xfId="0" applyNumberFormat="1" applyFont="1" applyFill="1" applyBorder="1" applyAlignment="1">
      <alignment horizontal="center"/>
    </xf>
    <xf numFmtId="14" fontId="15" fillId="2" borderId="60" xfId="4" applyNumberFormat="1" applyFill="1" applyBorder="1" applyAlignment="1">
      <alignment vertical="center" wrapText="1"/>
    </xf>
    <xf numFmtId="14" fontId="15" fillId="2" borderId="41" xfId="4" applyNumberFormat="1" applyFill="1" applyBorder="1" applyAlignment="1">
      <alignment vertical="center" wrapText="1"/>
    </xf>
    <xf numFmtId="0" fontId="15" fillId="2" borderId="52" xfId="4" applyFill="1" applyBorder="1" applyAlignment="1">
      <alignment horizontal="left" vertical="center" wrapText="1"/>
    </xf>
    <xf numFmtId="14" fontId="14" fillId="2" borderId="35" xfId="0" applyNumberFormat="1" applyFont="1" applyFill="1" applyBorder="1" applyAlignment="1">
      <alignment horizontal="center" vertical="center" wrapText="1"/>
    </xf>
    <xf numFmtId="0" fontId="7" fillId="0" borderId="19" xfId="0" applyFont="1" applyFill="1" applyBorder="1" applyAlignment="1">
      <alignment horizontal="center"/>
    </xf>
    <xf numFmtId="14" fontId="7" fillId="0" borderId="20" xfId="0" applyNumberFormat="1" applyFont="1" applyFill="1" applyBorder="1" applyAlignment="1">
      <alignment horizontal="center"/>
    </xf>
    <xf numFmtId="10" fontId="7" fillId="0" borderId="18" xfId="2" applyNumberFormat="1" applyFont="1" applyFill="1" applyBorder="1" applyAlignment="1">
      <alignment horizontal="center"/>
    </xf>
    <xf numFmtId="10" fontId="7" fillId="0" borderId="18" xfId="0" applyNumberFormat="1" applyFont="1" applyFill="1" applyBorder="1" applyAlignment="1">
      <alignment horizontal="center"/>
    </xf>
    <xf numFmtId="10" fontId="9" fillId="0" borderId="18" xfId="0" applyNumberFormat="1" applyFont="1" applyFill="1" applyBorder="1" applyAlignment="1">
      <alignment horizontal="center"/>
    </xf>
    <xf numFmtId="0" fontId="7" fillId="2" borderId="13" xfId="0" applyFont="1" applyFill="1" applyBorder="1" applyAlignment="1">
      <alignment horizontal="center"/>
    </xf>
    <xf numFmtId="0" fontId="7" fillId="2" borderId="18" xfId="0" applyFont="1" applyFill="1" applyBorder="1" applyAlignment="1">
      <alignment horizontal="center"/>
    </xf>
    <xf numFmtId="0" fontId="7" fillId="0" borderId="18" xfId="0" applyFont="1" applyFill="1" applyBorder="1" applyAlignment="1">
      <alignment horizontal="center"/>
    </xf>
    <xf numFmtId="0" fontId="9" fillId="3" borderId="18" xfId="0" applyFont="1" applyFill="1" applyBorder="1" applyAlignment="1">
      <alignment horizontal="center"/>
    </xf>
    <xf numFmtId="0" fontId="9" fillId="2" borderId="18" xfId="0" applyFont="1" applyFill="1" applyBorder="1" applyAlignment="1">
      <alignment horizontal="center"/>
    </xf>
    <xf numFmtId="0" fontId="7" fillId="2" borderId="18" xfId="0" applyNumberFormat="1" applyFont="1" applyFill="1" applyBorder="1" applyAlignment="1">
      <alignment horizontal="center"/>
    </xf>
    <xf numFmtId="167" fontId="9" fillId="2" borderId="17" xfId="1" applyNumberFormat="1" applyFont="1" applyFill="1" applyBorder="1" applyAlignment="1">
      <alignment horizontal="center"/>
    </xf>
    <xf numFmtId="167" fontId="9" fillId="2" borderId="24" xfId="1" applyNumberFormat="1" applyFont="1" applyFill="1" applyBorder="1" applyAlignment="1">
      <alignment horizontal="center"/>
    </xf>
    <xf numFmtId="167" fontId="9" fillId="2" borderId="1" xfId="1" applyNumberFormat="1" applyFont="1" applyFill="1" applyBorder="1" applyAlignment="1">
      <alignment horizontal="center"/>
    </xf>
    <xf numFmtId="0" fontId="7" fillId="0" borderId="0" xfId="0" applyFont="1" applyFill="1"/>
    <xf numFmtId="167" fontId="7" fillId="0" borderId="27" xfId="2" applyNumberFormat="1" applyFont="1" applyFill="1" applyBorder="1" applyAlignment="1">
      <alignment horizontal="center"/>
    </xf>
    <xf numFmtId="167" fontId="7" fillId="0" borderId="27" xfId="1" applyNumberFormat="1" applyFont="1" applyFill="1" applyBorder="1" applyAlignment="1">
      <alignment horizontal="center"/>
    </xf>
    <xf numFmtId="0" fontId="7" fillId="0" borderId="0" xfId="0" applyFont="1" applyFill="1" applyAlignment="1">
      <alignment horizontal="center"/>
    </xf>
    <xf numFmtId="167" fontId="7" fillId="0" borderId="48" xfId="2" applyNumberFormat="1" applyFont="1" applyFill="1" applyBorder="1" applyAlignment="1">
      <alignment horizontal="center"/>
    </xf>
    <xf numFmtId="167" fontId="7" fillId="0" borderId="48" xfId="1" applyNumberFormat="1" applyFont="1" applyFill="1" applyBorder="1" applyAlignment="1">
      <alignment horizontal="center"/>
    </xf>
    <xf numFmtId="167" fontId="7" fillId="0" borderId="6" xfId="1" applyNumberFormat="1" applyFont="1" applyFill="1" applyBorder="1" applyAlignment="1">
      <alignment horizontal="center"/>
    </xf>
    <xf numFmtId="167" fontId="7" fillId="0" borderId="71" xfId="2" applyNumberFormat="1" applyFont="1" applyFill="1" applyBorder="1" applyAlignment="1">
      <alignment horizontal="center"/>
    </xf>
    <xf numFmtId="0" fontId="8" fillId="0" borderId="79" xfId="0" applyFont="1" applyFill="1" applyBorder="1" applyAlignment="1">
      <alignment horizontal="center" vertical="center" wrapText="1"/>
    </xf>
    <xf numFmtId="167" fontId="7" fillId="0" borderId="80" xfId="2" applyNumberFormat="1" applyFont="1" applyFill="1" applyBorder="1" applyAlignment="1">
      <alignment horizontal="center"/>
    </xf>
    <xf numFmtId="0" fontId="8" fillId="0" borderId="81" xfId="0" applyFont="1" applyFill="1" applyBorder="1" applyAlignment="1">
      <alignment horizontal="center" vertical="center" wrapText="1"/>
    </xf>
    <xf numFmtId="0" fontId="8" fillId="0" borderId="82" xfId="0" applyFont="1" applyFill="1" applyBorder="1" applyAlignment="1">
      <alignment horizontal="center" vertical="center" wrapText="1"/>
    </xf>
    <xf numFmtId="0" fontId="8" fillId="0" borderId="83" xfId="0" applyFont="1" applyFill="1" applyBorder="1" applyAlignment="1">
      <alignment horizontal="center" vertical="center" wrapText="1"/>
    </xf>
    <xf numFmtId="0" fontId="8" fillId="0" borderId="78"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applyFont="1" applyFill="1" applyBorder="1"/>
    <xf numFmtId="0" fontId="8" fillId="0" borderId="0" xfId="0" applyFont="1" applyFill="1" applyBorder="1" applyAlignment="1">
      <alignment horizontal="center" vertical="center"/>
    </xf>
    <xf numFmtId="0" fontId="7" fillId="0" borderId="0" xfId="0" applyFont="1" applyFill="1" applyBorder="1" applyAlignment="1">
      <alignment horizontal="center"/>
    </xf>
    <xf numFmtId="0" fontId="8" fillId="0" borderId="78" xfId="0" applyFont="1" applyFill="1" applyBorder="1" applyAlignment="1">
      <alignment horizontal="center" vertical="center"/>
    </xf>
    <xf numFmtId="0" fontId="7" fillId="0" borderId="86" xfId="0" applyFont="1" applyFill="1" applyBorder="1" applyAlignment="1">
      <alignment horizontal="center"/>
    </xf>
    <xf numFmtId="0" fontId="7" fillId="0" borderId="54" xfId="0" applyFont="1" applyFill="1" applyBorder="1" applyAlignment="1">
      <alignment horizontal="center"/>
    </xf>
    <xf numFmtId="0" fontId="7" fillId="0" borderId="55" xfId="0" applyFont="1" applyFill="1" applyBorder="1" applyAlignment="1">
      <alignment horizontal="center"/>
    </xf>
    <xf numFmtId="0" fontId="8" fillId="0" borderId="0" xfId="0" applyFont="1" applyFill="1" applyAlignment="1"/>
    <xf numFmtId="10" fontId="9" fillId="2" borderId="88" xfId="2" applyNumberFormat="1" applyFont="1" applyFill="1" applyBorder="1" applyAlignment="1">
      <alignment horizontal="center"/>
    </xf>
    <xf numFmtId="10" fontId="9" fillId="2" borderId="54" xfId="2" applyNumberFormat="1" applyFont="1" applyFill="1" applyBorder="1" applyAlignment="1">
      <alignment horizontal="center"/>
    </xf>
    <xf numFmtId="10" fontId="9" fillId="2" borderId="89" xfId="2" applyNumberFormat="1" applyFont="1" applyFill="1" applyBorder="1" applyAlignment="1">
      <alignment horizontal="center"/>
    </xf>
    <xf numFmtId="167" fontId="7" fillId="0" borderId="87" xfId="1" applyNumberFormat="1" applyFont="1" applyFill="1" applyBorder="1" applyAlignment="1">
      <alignment horizontal="center"/>
    </xf>
    <xf numFmtId="10" fontId="7" fillId="0" borderId="11" xfId="2" applyNumberFormat="1" applyFont="1" applyFill="1" applyBorder="1" applyAlignment="1">
      <alignment horizontal="center"/>
    </xf>
    <xf numFmtId="10" fontId="7" fillId="0" borderId="30" xfId="2" applyNumberFormat="1" applyFont="1" applyFill="1" applyBorder="1" applyAlignment="1">
      <alignment horizontal="center"/>
    </xf>
    <xf numFmtId="10" fontId="7" fillId="0" borderId="69" xfId="2" applyNumberFormat="1" applyFont="1" applyFill="1" applyBorder="1" applyAlignment="1">
      <alignment horizontal="center"/>
    </xf>
    <xf numFmtId="165" fontId="7" fillId="0" borderId="72" xfId="2" applyNumberFormat="1" applyFont="1" applyFill="1" applyBorder="1" applyAlignment="1">
      <alignment horizontal="center"/>
    </xf>
    <xf numFmtId="165" fontId="7" fillId="0" borderId="0" xfId="2" applyNumberFormat="1" applyFont="1" applyFill="1" applyBorder="1" applyAlignment="1">
      <alignment horizontal="center"/>
    </xf>
    <xf numFmtId="167" fontId="7" fillId="0" borderId="88" xfId="1" applyNumberFormat="1" applyFont="1" applyFill="1" applyBorder="1" applyAlignment="1">
      <alignment horizontal="center"/>
    </xf>
    <xf numFmtId="10" fontId="7" fillId="0" borderId="16" xfId="2" applyNumberFormat="1" applyFont="1" applyFill="1" applyBorder="1" applyAlignment="1">
      <alignment horizontal="center"/>
    </xf>
    <xf numFmtId="10" fontId="7" fillId="0" borderId="26" xfId="2" applyNumberFormat="1" applyFont="1" applyFill="1" applyBorder="1" applyAlignment="1">
      <alignment horizontal="center"/>
    </xf>
    <xf numFmtId="10" fontId="7" fillId="0" borderId="48" xfId="2" applyNumberFormat="1" applyFont="1" applyFill="1" applyBorder="1" applyAlignment="1">
      <alignment horizontal="center"/>
    </xf>
    <xf numFmtId="165" fontId="7" fillId="0" borderId="54" xfId="2" applyNumberFormat="1" applyFont="1" applyFill="1" applyBorder="1" applyAlignment="1">
      <alignment horizontal="center"/>
    </xf>
    <xf numFmtId="167" fontId="7" fillId="0" borderId="88" xfId="0" applyNumberFormat="1" applyFont="1" applyFill="1" applyBorder="1" applyAlignment="1">
      <alignment horizontal="center"/>
    </xf>
    <xf numFmtId="167" fontId="7" fillId="0" borderId="27" xfId="0" applyNumberFormat="1" applyFont="1" applyFill="1" applyBorder="1" applyAlignment="1">
      <alignment horizontal="center"/>
    </xf>
    <xf numFmtId="167" fontId="7" fillId="0" borderId="89" xfId="0" applyNumberFormat="1" applyFont="1" applyFill="1" applyBorder="1" applyAlignment="1">
      <alignment horizontal="center"/>
    </xf>
    <xf numFmtId="167" fontId="7" fillId="0" borderId="4" xfId="0" applyNumberFormat="1" applyFont="1" applyFill="1" applyBorder="1" applyAlignment="1">
      <alignment horizontal="center"/>
    </xf>
    <xf numFmtId="10" fontId="7" fillId="0" borderId="21" xfId="2" applyNumberFormat="1" applyFont="1" applyFill="1" applyBorder="1" applyAlignment="1">
      <alignment horizontal="center"/>
    </xf>
    <xf numFmtId="10" fontId="7" fillId="0" borderId="2" xfId="2" applyNumberFormat="1" applyFont="1" applyFill="1" applyBorder="1" applyAlignment="1">
      <alignment horizontal="center"/>
    </xf>
    <xf numFmtId="10" fontId="7" fillId="0" borderId="6" xfId="2" applyNumberFormat="1" applyFont="1" applyFill="1" applyBorder="1" applyAlignment="1">
      <alignment horizontal="center"/>
    </xf>
    <xf numFmtId="165" fontId="7" fillId="0" borderId="55" xfId="2" applyNumberFormat="1" applyFont="1" applyFill="1" applyBorder="1" applyAlignment="1">
      <alignment horizontal="center"/>
    </xf>
    <xf numFmtId="167" fontId="7" fillId="5" borderId="87" xfId="1" applyNumberFormat="1" applyFont="1" applyFill="1" applyBorder="1" applyAlignment="1">
      <alignment horizontal="center"/>
    </xf>
    <xf numFmtId="167" fontId="7" fillId="5" borderId="88" xfId="1" applyNumberFormat="1" applyFont="1" applyFill="1" applyBorder="1" applyAlignment="1">
      <alignment horizontal="center"/>
    </xf>
    <xf numFmtId="167" fontId="7" fillId="5" borderId="88" xfId="0" applyNumberFormat="1" applyFont="1" applyFill="1" applyBorder="1" applyAlignment="1">
      <alignment horizontal="center"/>
    </xf>
    <xf numFmtId="10" fontId="7" fillId="0" borderId="92" xfId="2" applyNumberFormat="1" applyFont="1" applyFill="1" applyBorder="1" applyAlignment="1">
      <alignment horizontal="center"/>
    </xf>
    <xf numFmtId="10" fontId="7" fillId="0" borderId="93" xfId="2" applyNumberFormat="1" applyFont="1" applyFill="1" applyBorder="1" applyAlignment="1">
      <alignment horizontal="center"/>
    </xf>
    <xf numFmtId="10" fontId="7" fillId="0" borderId="94" xfId="2" applyNumberFormat="1" applyFont="1" applyFill="1" applyBorder="1" applyAlignment="1">
      <alignment horizontal="center"/>
    </xf>
    <xf numFmtId="0" fontId="7" fillId="0" borderId="91" xfId="0" applyFont="1" applyFill="1" applyBorder="1" applyAlignment="1">
      <alignment horizontal="center"/>
    </xf>
    <xf numFmtId="0" fontId="8" fillId="0" borderId="90" xfId="0" applyFont="1" applyFill="1" applyBorder="1" applyAlignment="1">
      <alignment horizontal="center" vertical="center" wrapText="1"/>
    </xf>
    <xf numFmtId="0" fontId="15" fillId="2" borderId="60" xfId="4" applyFill="1" applyBorder="1" applyAlignment="1">
      <alignment vertical="center" wrapText="1"/>
    </xf>
    <xf numFmtId="0" fontId="7" fillId="2" borderId="95" xfId="0" applyFont="1" applyFill="1" applyBorder="1" applyAlignment="1">
      <alignment vertical="center" wrapText="1"/>
    </xf>
    <xf numFmtId="0" fontId="15" fillId="0" borderId="96" xfId="4" applyBorder="1"/>
    <xf numFmtId="14" fontId="14" fillId="2" borderId="97" xfId="0" applyNumberFormat="1" applyFont="1" applyFill="1" applyBorder="1" applyAlignment="1">
      <alignment horizontal="center" vertical="center" wrapText="1"/>
    </xf>
    <xf numFmtId="0" fontId="16" fillId="2" borderId="0" xfId="0" applyFont="1" applyFill="1"/>
    <xf numFmtId="0" fontId="7" fillId="2" borderId="0" xfId="0" applyFont="1" applyFill="1" applyBorder="1" applyAlignment="1">
      <alignment horizontal="left" vertical="center" wrapText="1"/>
    </xf>
    <xf numFmtId="164" fontId="7" fillId="2" borderId="26" xfId="1" applyFont="1" applyFill="1" applyBorder="1" applyAlignment="1">
      <alignment horizontal="center"/>
    </xf>
    <xf numFmtId="164" fontId="7" fillId="2" borderId="24" xfId="1" applyFont="1" applyFill="1" applyBorder="1" applyAlignment="1">
      <alignment horizontal="center"/>
    </xf>
    <xf numFmtId="0" fontId="7" fillId="2" borderId="99" xfId="0" applyFont="1" applyFill="1" applyBorder="1" applyAlignment="1">
      <alignment horizontal="center"/>
    </xf>
    <xf numFmtId="14" fontId="7" fillId="2" borderId="76" xfId="0" applyNumberFormat="1" applyFont="1" applyFill="1" applyBorder="1" applyAlignment="1">
      <alignment horizontal="center"/>
    </xf>
    <xf numFmtId="164" fontId="7" fillId="2" borderId="100" xfId="1" applyFont="1" applyFill="1" applyBorder="1" applyAlignment="1">
      <alignment horizontal="center"/>
    </xf>
    <xf numFmtId="164" fontId="7" fillId="2" borderId="101" xfId="1" applyFont="1" applyFill="1" applyBorder="1" applyAlignment="1">
      <alignment horizontal="center"/>
    </xf>
    <xf numFmtId="164" fontId="7" fillId="2" borderId="45" xfId="1" applyFont="1" applyFill="1" applyBorder="1" applyAlignment="1">
      <alignment horizontal="center"/>
    </xf>
    <xf numFmtId="164" fontId="7" fillId="2" borderId="80" xfId="1" applyFont="1" applyFill="1" applyBorder="1" applyAlignment="1">
      <alignment horizontal="center"/>
    </xf>
    <xf numFmtId="164" fontId="7" fillId="2" borderId="30" xfId="1" applyFont="1" applyFill="1" applyBorder="1" applyAlignment="1">
      <alignment horizontal="center"/>
    </xf>
    <xf numFmtId="164" fontId="9" fillId="2" borderId="26" xfId="1" applyFont="1" applyFill="1" applyBorder="1" applyAlignment="1">
      <alignment horizontal="center"/>
    </xf>
    <xf numFmtId="164" fontId="9" fillId="2" borderId="2" xfId="1" applyFont="1" applyFill="1" applyBorder="1" applyAlignment="1">
      <alignment horizontal="center"/>
    </xf>
    <xf numFmtId="164" fontId="7" fillId="2" borderId="46" xfId="1" applyFont="1" applyFill="1" applyBorder="1" applyAlignment="1">
      <alignment horizontal="center"/>
    </xf>
    <xf numFmtId="164" fontId="7" fillId="2" borderId="23" xfId="1" applyFont="1" applyFill="1" applyBorder="1" applyAlignment="1">
      <alignment horizontal="center"/>
    </xf>
    <xf numFmtId="164" fontId="9" fillId="2" borderId="23" xfId="1" applyFont="1" applyFill="1" applyBorder="1" applyAlignment="1">
      <alignment horizontal="center"/>
    </xf>
    <xf numFmtId="164" fontId="7" fillId="2" borderId="73" xfId="1" applyFont="1" applyFill="1" applyBorder="1" applyAlignment="1">
      <alignment horizontal="center"/>
    </xf>
    <xf numFmtId="0" fontId="7" fillId="0" borderId="72" xfId="0" applyFont="1" applyFill="1" applyBorder="1" applyAlignment="1">
      <alignment horizontal="center"/>
    </xf>
    <xf numFmtId="10" fontId="7" fillId="0" borderId="14" xfId="2" applyNumberFormat="1" applyFont="1" applyFill="1" applyBorder="1" applyAlignment="1">
      <alignment horizontal="center"/>
    </xf>
    <xf numFmtId="10" fontId="7" fillId="0" borderId="15" xfId="2" applyNumberFormat="1" applyFont="1" applyFill="1" applyBorder="1" applyAlignment="1">
      <alignment horizontal="center"/>
    </xf>
    <xf numFmtId="10" fontId="7" fillId="0" borderId="50" xfId="2" applyNumberFormat="1" applyFont="1" applyFill="1" applyBorder="1" applyAlignment="1">
      <alignment horizontal="center"/>
    </xf>
    <xf numFmtId="10" fontId="7" fillId="0" borderId="19" xfId="2" applyNumberFormat="1" applyFont="1" applyFill="1" applyBorder="1" applyAlignment="1">
      <alignment horizontal="center"/>
    </xf>
    <xf numFmtId="10" fontId="7" fillId="0" borderId="20" xfId="2" applyNumberFormat="1" applyFont="1" applyFill="1" applyBorder="1" applyAlignment="1">
      <alignment horizontal="center"/>
    </xf>
    <xf numFmtId="10" fontId="7" fillId="0" borderId="51" xfId="2" applyNumberFormat="1" applyFont="1" applyFill="1" applyBorder="1" applyAlignment="1">
      <alignment horizontal="center"/>
    </xf>
    <xf numFmtId="169" fontId="7" fillId="2" borderId="0" xfId="2" applyNumberFormat="1" applyFont="1" applyFill="1"/>
    <xf numFmtId="10" fontId="7" fillId="2" borderId="0" xfId="0" applyNumberFormat="1" applyFont="1" applyFill="1" applyAlignment="1">
      <alignment horizontal="center"/>
    </xf>
    <xf numFmtId="10" fontId="7" fillId="2" borderId="20" xfId="0" applyNumberFormat="1" applyFont="1" applyFill="1" applyBorder="1" applyAlignment="1">
      <alignment horizontal="center"/>
    </xf>
    <xf numFmtId="0" fontId="8" fillId="2" borderId="44" xfId="0" applyFont="1" applyFill="1" applyBorder="1" applyAlignment="1">
      <alignment horizontal="center" vertical="center" wrapText="1"/>
    </xf>
    <xf numFmtId="0" fontId="7" fillId="2" borderId="0" xfId="0" applyFont="1" applyFill="1" applyBorder="1" applyAlignment="1">
      <alignment horizontal="left" vertical="center" wrapText="1"/>
    </xf>
    <xf numFmtId="0" fontId="8" fillId="2" borderId="33" xfId="0" applyFont="1" applyFill="1" applyBorder="1" applyAlignment="1">
      <alignment horizontal="center" vertical="center" wrapText="1"/>
    </xf>
    <xf numFmtId="0" fontId="8" fillId="2" borderId="46" xfId="0" applyFont="1" applyFill="1" applyBorder="1" applyAlignment="1">
      <alignment horizontal="center" vertical="center" wrapText="1"/>
    </xf>
    <xf numFmtId="164" fontId="9" fillId="2" borderId="24" xfId="1" applyFont="1" applyFill="1" applyBorder="1" applyAlignment="1">
      <alignment horizontal="center"/>
    </xf>
    <xf numFmtId="164" fontId="9" fillId="2" borderId="3" xfId="1" applyFont="1" applyFill="1" applyBorder="1" applyAlignment="1">
      <alignment horizontal="center"/>
    </xf>
    <xf numFmtId="2" fontId="18" fillId="0" borderId="0" xfId="0" applyNumberFormat="1" applyFont="1" applyFill="1" applyBorder="1" applyAlignment="1">
      <alignment horizontal="center"/>
    </xf>
    <xf numFmtId="2" fontId="7" fillId="2" borderId="30" xfId="0" applyNumberFormat="1" applyFont="1" applyFill="1" applyBorder="1" applyAlignment="1">
      <alignment horizontal="center"/>
    </xf>
    <xf numFmtId="2" fontId="7" fillId="2" borderId="26" xfId="0" applyNumberFormat="1" applyFont="1" applyFill="1" applyBorder="1" applyAlignment="1">
      <alignment horizontal="center"/>
    </xf>
    <xf numFmtId="2" fontId="9" fillId="2" borderId="26" xfId="0" applyNumberFormat="1" applyFont="1" applyFill="1" applyBorder="1" applyAlignment="1">
      <alignment horizontal="center"/>
    </xf>
    <xf numFmtId="164" fontId="9" fillId="2" borderId="27" xfId="1" applyFont="1" applyFill="1" applyBorder="1" applyAlignment="1">
      <alignment horizontal="center"/>
    </xf>
    <xf numFmtId="164" fontId="9" fillId="2" borderId="4" xfId="1" applyFont="1" applyFill="1" applyBorder="1" applyAlignment="1">
      <alignment horizontal="center"/>
    </xf>
    <xf numFmtId="164" fontId="9" fillId="2" borderId="100" xfId="1" applyFont="1" applyFill="1" applyBorder="1" applyAlignment="1">
      <alignment horizontal="center"/>
    </xf>
    <xf numFmtId="164" fontId="7" fillId="2" borderId="18" xfId="1" applyFont="1" applyFill="1" applyBorder="1" applyAlignment="1">
      <alignment horizontal="center"/>
    </xf>
    <xf numFmtId="164" fontId="7" fillId="2" borderId="27" xfId="1" applyFont="1" applyFill="1" applyBorder="1" applyAlignment="1">
      <alignment horizontal="center"/>
    </xf>
    <xf numFmtId="164" fontId="9" fillId="2" borderId="29" xfId="1" applyFont="1" applyFill="1" applyBorder="1" applyAlignment="1">
      <alignment horizontal="center"/>
    </xf>
    <xf numFmtId="164" fontId="7" fillId="2" borderId="98" xfId="1" applyFont="1" applyFill="1" applyBorder="1" applyAlignment="1">
      <alignment horizontal="center"/>
    </xf>
    <xf numFmtId="164" fontId="9" fillId="2" borderId="18" xfId="1" applyFont="1" applyFill="1" applyBorder="1" applyAlignment="1">
      <alignment horizontal="center"/>
    </xf>
    <xf numFmtId="164" fontId="9" fillId="2" borderId="8" xfId="1" applyFont="1" applyFill="1" applyBorder="1" applyAlignment="1">
      <alignment horizontal="center"/>
    </xf>
    <xf numFmtId="2" fontId="8" fillId="2" borderId="2" xfId="2"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2" fontId="9" fillId="2" borderId="2" xfId="0" applyNumberFormat="1" applyFont="1" applyFill="1" applyBorder="1" applyAlignment="1">
      <alignment horizontal="center"/>
    </xf>
    <xf numFmtId="10" fontId="7" fillId="0" borderId="0" xfId="0" applyNumberFormat="1" applyFont="1" applyFill="1"/>
    <xf numFmtId="0" fontId="8" fillId="2" borderId="33" xfId="0" applyFont="1" applyFill="1" applyBorder="1" applyAlignment="1">
      <alignment horizontal="center" vertical="center" wrapText="1"/>
    </xf>
    <xf numFmtId="0" fontId="7" fillId="2" borderId="0"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34" xfId="0" quotePrefix="1" applyFont="1" applyFill="1" applyBorder="1" applyAlignment="1">
      <alignment vertical="center" wrapText="1"/>
    </xf>
    <xf numFmtId="0" fontId="7" fillId="2" borderId="104" xfId="0" applyFont="1" applyFill="1" applyBorder="1" applyAlignment="1">
      <alignment vertical="center" wrapText="1"/>
    </xf>
    <xf numFmtId="166" fontId="7" fillId="2" borderId="17" xfId="1" applyNumberFormat="1" applyFont="1" applyFill="1" applyBorder="1"/>
    <xf numFmtId="0" fontId="9" fillId="2" borderId="105" xfId="0" applyFont="1" applyFill="1" applyBorder="1"/>
    <xf numFmtId="10" fontId="9" fillId="2" borderId="106" xfId="0" applyNumberFormat="1" applyFont="1" applyFill="1" applyBorder="1" applyAlignment="1">
      <alignment horizontal="center"/>
    </xf>
    <xf numFmtId="0" fontId="9" fillId="2" borderId="107" xfId="0" applyFont="1" applyFill="1" applyBorder="1" applyAlignment="1">
      <alignment horizontal="center"/>
    </xf>
    <xf numFmtId="14" fontId="9" fillId="2" borderId="108" xfId="0" applyNumberFormat="1" applyFont="1" applyFill="1" applyBorder="1" applyAlignment="1">
      <alignment horizontal="center"/>
    </xf>
    <xf numFmtId="10" fontId="9" fillId="2" borderId="106" xfId="2" applyNumberFormat="1" applyFont="1" applyFill="1" applyBorder="1" applyAlignment="1">
      <alignment horizontal="center"/>
    </xf>
    <xf numFmtId="0" fontId="9" fillId="2" borderId="106" xfId="0" applyFont="1" applyFill="1" applyBorder="1" applyAlignment="1">
      <alignment horizontal="center"/>
    </xf>
    <xf numFmtId="0" fontId="9" fillId="3" borderId="54" xfId="0" applyFont="1" applyFill="1" applyBorder="1" applyAlignment="1">
      <alignment horizontal="center"/>
    </xf>
    <xf numFmtId="10" fontId="9" fillId="3" borderId="26" xfId="2" applyNumberFormat="1" applyFont="1" applyFill="1" applyBorder="1" applyAlignment="1">
      <alignment horizontal="center"/>
    </xf>
    <xf numFmtId="10" fontId="9" fillId="3" borderId="28" xfId="2" applyNumberFormat="1" applyFont="1" applyFill="1" applyBorder="1" applyAlignment="1">
      <alignment horizontal="center"/>
    </xf>
    <xf numFmtId="2" fontId="4" fillId="2" borderId="110" xfId="0" applyNumberFormat="1" applyFont="1" applyFill="1" applyBorder="1" applyAlignment="1">
      <alignment horizontal="center" vertical="center" wrapText="1"/>
    </xf>
    <xf numFmtId="10" fontId="7" fillId="2" borderId="103" xfId="2" applyNumberFormat="1" applyFont="1" applyFill="1" applyBorder="1" applyAlignment="1">
      <alignment horizontal="center"/>
    </xf>
    <xf numFmtId="10" fontId="9" fillId="3" borderId="103" xfId="2" applyNumberFormat="1" applyFont="1" applyFill="1" applyBorder="1" applyAlignment="1">
      <alignment horizontal="center"/>
    </xf>
    <xf numFmtId="10" fontId="9" fillId="2" borderId="103" xfId="2" applyNumberFormat="1" applyFont="1" applyFill="1" applyBorder="1" applyAlignment="1">
      <alignment horizontal="center"/>
    </xf>
    <xf numFmtId="10" fontId="9" fillId="2" borderId="110" xfId="2" applyNumberFormat="1" applyFont="1" applyFill="1" applyBorder="1" applyAlignment="1">
      <alignment horizontal="center"/>
    </xf>
    <xf numFmtId="14" fontId="9" fillId="3" borderId="23" xfId="0" applyNumberFormat="1" applyFont="1" applyFill="1" applyBorder="1" applyAlignment="1">
      <alignment horizontal="center"/>
    </xf>
    <xf numFmtId="10" fontId="9" fillId="3" borderId="48" xfId="2" applyNumberFormat="1" applyFont="1" applyFill="1" applyBorder="1" applyAlignment="1">
      <alignment horizontal="center"/>
    </xf>
    <xf numFmtId="10" fontId="9" fillId="2" borderId="111" xfId="0" applyNumberFormat="1" applyFont="1" applyFill="1" applyBorder="1" applyAlignment="1">
      <alignment horizontal="center"/>
    </xf>
    <xf numFmtId="164" fontId="7" fillId="2" borderId="27" xfId="0" applyNumberFormat="1" applyFont="1" applyFill="1" applyBorder="1"/>
    <xf numFmtId="164" fontId="9" fillId="2" borderId="27" xfId="0" applyNumberFormat="1" applyFont="1" applyFill="1" applyBorder="1"/>
    <xf numFmtId="164" fontId="9" fillId="2" borderId="4" xfId="0" applyNumberFormat="1" applyFont="1" applyFill="1" applyBorder="1"/>
    <xf numFmtId="2" fontId="7" fillId="2" borderId="26" xfId="1" applyNumberFormat="1" applyFont="1" applyFill="1" applyBorder="1" applyAlignment="1">
      <alignment horizontal="center"/>
    </xf>
    <xf numFmtId="2" fontId="8" fillId="2" borderId="2" xfId="2" applyNumberFormat="1" applyFont="1" applyFill="1" applyBorder="1" applyAlignment="1">
      <alignment horizontal="center" vertical="center"/>
    </xf>
    <xf numFmtId="2" fontId="7" fillId="2" borderId="100" xfId="0" applyNumberFormat="1" applyFont="1" applyFill="1" applyBorder="1" applyAlignment="1">
      <alignment horizontal="center"/>
    </xf>
    <xf numFmtId="2" fontId="7" fillId="2" borderId="101" xfId="0" applyNumberFormat="1" applyFont="1" applyFill="1" applyBorder="1" applyAlignment="1">
      <alignment horizontal="center"/>
    </xf>
    <xf numFmtId="2" fontId="7" fillId="2" borderId="113" xfId="0" applyNumberFormat="1" applyFont="1" applyFill="1" applyBorder="1" applyAlignment="1">
      <alignment horizontal="center"/>
    </xf>
    <xf numFmtId="2" fontId="7" fillId="2" borderId="17" xfId="0" applyNumberFormat="1" applyFont="1" applyFill="1" applyBorder="1" applyAlignment="1">
      <alignment horizontal="center"/>
    </xf>
    <xf numFmtId="2" fontId="7" fillId="2" borderId="24" xfId="0" applyNumberFormat="1" applyFont="1" applyFill="1" applyBorder="1" applyAlignment="1">
      <alignment horizontal="center"/>
    </xf>
    <xf numFmtId="2" fontId="7" fillId="2" borderId="17" xfId="1" applyNumberFormat="1" applyFont="1" applyFill="1" applyBorder="1" applyAlignment="1">
      <alignment horizontal="center"/>
    </xf>
    <xf numFmtId="2" fontId="7" fillId="2" borderId="24" xfId="1" applyNumberFormat="1" applyFont="1" applyFill="1" applyBorder="1" applyAlignment="1">
      <alignment horizontal="center"/>
    </xf>
    <xf numFmtId="2" fontId="9" fillId="2" borderId="17" xfId="0" applyNumberFormat="1" applyFont="1" applyFill="1" applyBorder="1" applyAlignment="1">
      <alignment horizontal="center"/>
    </xf>
    <xf numFmtId="2" fontId="9" fillId="2" borderId="24" xfId="0" applyNumberFormat="1" applyFont="1" applyFill="1" applyBorder="1" applyAlignment="1">
      <alignment horizontal="center"/>
    </xf>
    <xf numFmtId="2" fontId="9" fillId="2" borderId="1" xfId="0" applyNumberFormat="1" applyFont="1" applyFill="1" applyBorder="1" applyAlignment="1">
      <alignment horizontal="center"/>
    </xf>
    <xf numFmtId="2" fontId="9" fillId="2" borderId="3" xfId="0" applyNumberFormat="1" applyFont="1" applyFill="1" applyBorder="1" applyAlignment="1">
      <alignment horizontal="center"/>
    </xf>
    <xf numFmtId="164" fontId="7" fillId="2" borderId="113" xfId="1" applyFont="1" applyFill="1" applyBorder="1" applyAlignment="1">
      <alignment horizontal="center"/>
    </xf>
    <xf numFmtId="164" fontId="7" fillId="2" borderId="17" xfId="1" applyFont="1" applyFill="1" applyBorder="1" applyAlignment="1">
      <alignment horizontal="center"/>
    </xf>
    <xf numFmtId="164" fontId="9" fillId="2" borderId="17" xfId="1" applyFont="1" applyFill="1" applyBorder="1" applyAlignment="1">
      <alignment horizontal="center"/>
    </xf>
    <xf numFmtId="164" fontId="9" fillId="2" borderId="1" xfId="1" applyFont="1" applyFill="1" applyBorder="1" applyAlignment="1">
      <alignment horizontal="center"/>
    </xf>
    <xf numFmtId="164" fontId="7" fillId="2" borderId="32" xfId="1" applyFont="1" applyFill="1" applyBorder="1"/>
    <xf numFmtId="164" fontId="7" fillId="2" borderId="12" xfId="1" applyFont="1" applyFill="1" applyBorder="1" applyAlignment="1">
      <alignment horizontal="center"/>
    </xf>
    <xf numFmtId="2" fontId="8" fillId="2" borderId="5" xfId="2" applyNumberFormat="1" applyFont="1" applyFill="1" applyBorder="1" applyAlignment="1">
      <alignment horizontal="center" vertical="center" wrapText="1"/>
    </xf>
    <xf numFmtId="164" fontId="7" fillId="2" borderId="114" xfId="1" applyFont="1" applyFill="1" applyBorder="1" applyAlignment="1">
      <alignment horizontal="center"/>
    </xf>
    <xf numFmtId="164" fontId="7" fillId="2" borderId="28" xfId="1" applyFont="1" applyFill="1" applyBorder="1" applyAlignment="1">
      <alignment horizontal="center"/>
    </xf>
    <xf numFmtId="164" fontId="9" fillId="2" borderId="28" xfId="1" applyFont="1" applyFill="1" applyBorder="1" applyAlignment="1">
      <alignment horizontal="center"/>
    </xf>
    <xf numFmtId="164" fontId="9" fillId="2" borderId="5" xfId="1" applyFont="1" applyFill="1" applyBorder="1" applyAlignment="1">
      <alignment horizontal="center"/>
    </xf>
    <xf numFmtId="167" fontId="7" fillId="0" borderId="17" xfId="1" applyNumberFormat="1" applyFont="1" applyFill="1" applyBorder="1"/>
    <xf numFmtId="167" fontId="7" fillId="0" borderId="26" xfId="0" applyNumberFormat="1" applyFont="1" applyFill="1" applyBorder="1"/>
    <xf numFmtId="167" fontId="7" fillId="0" borderId="24" xfId="0" applyNumberFormat="1" applyFont="1" applyFill="1" applyBorder="1"/>
    <xf numFmtId="167" fontId="7" fillId="0" borderId="17" xfId="2" applyNumberFormat="1" applyFont="1" applyFill="1" applyBorder="1" applyAlignment="1">
      <alignment horizontal="center"/>
    </xf>
    <xf numFmtId="167" fontId="7" fillId="0" borderId="26" xfId="2" applyNumberFormat="1" applyFont="1" applyFill="1" applyBorder="1" applyAlignment="1">
      <alignment horizontal="center"/>
    </xf>
    <xf numFmtId="167" fontId="7" fillId="0" borderId="24" xfId="2" applyNumberFormat="1" applyFont="1" applyFill="1" applyBorder="1" applyAlignment="1">
      <alignment horizontal="center"/>
    </xf>
    <xf numFmtId="167" fontId="7" fillId="0" borderId="28" xfId="2" applyNumberFormat="1" applyFont="1" applyFill="1" applyBorder="1" applyAlignment="1">
      <alignment horizontal="center"/>
    </xf>
    <xf numFmtId="10" fontId="7" fillId="0" borderId="87" xfId="2" applyNumberFormat="1" applyFont="1" applyFill="1" applyBorder="1" applyAlignment="1">
      <alignment horizontal="center"/>
    </xf>
    <xf numFmtId="10" fontId="7" fillId="0" borderId="31" xfId="2" applyNumberFormat="1" applyFont="1" applyFill="1" applyBorder="1" applyAlignment="1">
      <alignment horizontal="center"/>
    </xf>
    <xf numFmtId="10" fontId="7" fillId="0" borderId="72" xfId="2" applyNumberFormat="1" applyFont="1" applyFill="1" applyBorder="1" applyAlignment="1">
      <alignment horizontal="center"/>
    </xf>
    <xf numFmtId="10" fontId="7" fillId="0" borderId="88" xfId="2" applyNumberFormat="1" applyFont="1" applyFill="1" applyBorder="1" applyAlignment="1">
      <alignment horizontal="center"/>
    </xf>
    <xf numFmtId="10" fontId="7" fillId="0" borderId="28" xfId="2" applyNumberFormat="1" applyFont="1" applyFill="1" applyBorder="1" applyAlignment="1">
      <alignment horizontal="center"/>
    </xf>
    <xf numFmtId="10" fontId="7" fillId="0" borderId="54" xfId="2" applyNumberFormat="1" applyFont="1" applyFill="1" applyBorder="1" applyAlignment="1">
      <alignment horizontal="center"/>
    </xf>
    <xf numFmtId="167" fontId="7" fillId="0" borderId="17" xfId="0" applyNumberFormat="1" applyFont="1" applyFill="1" applyBorder="1"/>
    <xf numFmtId="167" fontId="9" fillId="0" borderId="17" xfId="1" applyNumberFormat="1" applyFont="1" applyFill="1" applyBorder="1" applyAlignment="1">
      <alignment horizontal="center"/>
    </xf>
    <xf numFmtId="167" fontId="9" fillId="0" borderId="26" xfId="1" applyNumberFormat="1" applyFont="1" applyFill="1" applyBorder="1" applyAlignment="1">
      <alignment horizontal="center"/>
    </xf>
    <xf numFmtId="167" fontId="9" fillId="0" borderId="24" xfId="1" applyNumberFormat="1" applyFont="1" applyFill="1" applyBorder="1" applyAlignment="1">
      <alignment horizontal="center"/>
    </xf>
    <xf numFmtId="167" fontId="9" fillId="0" borderId="27" xfId="1" applyNumberFormat="1" applyFont="1" applyFill="1" applyBorder="1" applyAlignment="1">
      <alignment horizontal="center"/>
    </xf>
    <xf numFmtId="167" fontId="9" fillId="0" borderId="28" xfId="1" applyNumberFormat="1" applyFont="1" applyFill="1" applyBorder="1" applyAlignment="1">
      <alignment horizontal="center"/>
    </xf>
    <xf numFmtId="0" fontId="9" fillId="0" borderId="19" xfId="0" applyFont="1" applyFill="1" applyBorder="1" applyAlignment="1">
      <alignment horizontal="center"/>
    </xf>
    <xf numFmtId="167" fontId="9" fillId="0" borderId="17" xfId="0" applyNumberFormat="1" applyFont="1" applyFill="1" applyBorder="1"/>
    <xf numFmtId="167" fontId="9" fillId="0" borderId="26" xfId="0" applyNumberFormat="1" applyFont="1" applyFill="1" applyBorder="1"/>
    <xf numFmtId="167" fontId="9" fillId="0" borderId="24" xfId="0" applyNumberFormat="1" applyFont="1" applyFill="1" applyBorder="1"/>
    <xf numFmtId="10" fontId="9" fillId="0" borderId="88" xfId="2" applyNumberFormat="1" applyFont="1" applyFill="1" applyBorder="1" applyAlignment="1">
      <alignment horizontal="center"/>
    </xf>
    <xf numFmtId="10" fontId="9" fillId="0" borderId="26" xfId="2" applyNumberFormat="1" applyFont="1" applyFill="1" applyBorder="1" applyAlignment="1">
      <alignment horizontal="center"/>
    </xf>
    <xf numFmtId="10" fontId="9" fillId="0" borderId="28" xfId="2" applyNumberFormat="1" applyFont="1" applyFill="1" applyBorder="1" applyAlignment="1">
      <alignment horizontal="center"/>
    </xf>
    <xf numFmtId="10" fontId="9" fillId="0" borderId="54" xfId="2" applyNumberFormat="1" applyFont="1" applyFill="1" applyBorder="1" applyAlignment="1">
      <alignment horizontal="center"/>
    </xf>
    <xf numFmtId="167" fontId="7" fillId="0" borderId="17" xfId="1" applyNumberFormat="1" applyFont="1" applyFill="1" applyBorder="1" applyAlignment="1">
      <alignment horizontal="center"/>
    </xf>
    <xf numFmtId="167" fontId="7" fillId="0" borderId="26" xfId="1" applyNumberFormat="1" applyFont="1" applyFill="1" applyBorder="1" applyAlignment="1">
      <alignment horizontal="center"/>
    </xf>
    <xf numFmtId="167" fontId="7" fillId="0" borderId="24" xfId="1" applyNumberFormat="1" applyFont="1" applyFill="1" applyBorder="1" applyAlignment="1">
      <alignment horizontal="center"/>
    </xf>
    <xf numFmtId="167" fontId="7" fillId="0" borderId="28" xfId="1" applyNumberFormat="1" applyFont="1" applyFill="1" applyBorder="1" applyAlignment="1">
      <alignment horizontal="center"/>
    </xf>
    <xf numFmtId="0" fontId="7" fillId="2" borderId="43" xfId="0" applyFont="1" applyFill="1" applyBorder="1" applyAlignment="1">
      <alignment vertical="center" wrapText="1"/>
    </xf>
    <xf numFmtId="0" fontId="7" fillId="0" borderId="16" xfId="0" applyFont="1" applyFill="1" applyBorder="1" applyAlignment="1">
      <alignment horizontal="center"/>
    </xf>
    <xf numFmtId="14" fontId="7" fillId="0" borderId="23" xfId="0" applyNumberFormat="1" applyFont="1" applyFill="1" applyBorder="1" applyAlignment="1">
      <alignment horizontal="center"/>
    </xf>
    <xf numFmtId="164" fontId="7" fillId="0" borderId="17" xfId="0" applyNumberFormat="1" applyFont="1" applyFill="1" applyBorder="1"/>
    <xf numFmtId="10" fontId="7" fillId="0" borderId="17" xfId="2" applyNumberFormat="1" applyFont="1" applyFill="1" applyBorder="1" applyAlignment="1">
      <alignment horizontal="center"/>
    </xf>
    <xf numFmtId="10" fontId="7" fillId="0" borderId="27" xfId="2" applyNumberFormat="1" applyFont="1" applyFill="1" applyBorder="1" applyAlignment="1">
      <alignment horizontal="center"/>
    </xf>
    <xf numFmtId="164" fontId="7" fillId="0" borderId="20" xfId="0" applyNumberFormat="1" applyFont="1" applyFill="1" applyBorder="1"/>
    <xf numFmtId="4" fontId="9" fillId="2" borderId="0" xfId="0" applyNumberFormat="1" applyFont="1" applyFill="1"/>
    <xf numFmtId="0" fontId="9" fillId="0" borderId="54" xfId="0" applyFont="1" applyFill="1" applyBorder="1" applyAlignment="1">
      <alignment horizontal="center"/>
    </xf>
    <xf numFmtId="0" fontId="9" fillId="0" borderId="0" xfId="0" applyFont="1" applyFill="1" applyBorder="1"/>
    <xf numFmtId="10" fontId="9" fillId="0" borderId="19" xfId="2" applyNumberFormat="1" applyFont="1" applyFill="1" applyBorder="1" applyAlignment="1">
      <alignment horizontal="center"/>
    </xf>
    <xf numFmtId="10" fontId="9" fillId="0" borderId="20" xfId="2" applyNumberFormat="1" applyFont="1" applyFill="1" applyBorder="1" applyAlignment="1">
      <alignment horizontal="center"/>
    </xf>
    <xf numFmtId="10" fontId="9" fillId="0" borderId="51" xfId="2" applyNumberFormat="1" applyFont="1" applyFill="1" applyBorder="1" applyAlignment="1">
      <alignment horizontal="center"/>
    </xf>
    <xf numFmtId="10" fontId="9" fillId="0" borderId="107" xfId="2" applyNumberFormat="1" applyFont="1" applyFill="1" applyBorder="1" applyAlignment="1">
      <alignment horizontal="center"/>
    </xf>
    <xf numFmtId="10" fontId="9" fillId="0" borderId="108" xfId="2" applyNumberFormat="1" applyFont="1" applyFill="1" applyBorder="1" applyAlignment="1">
      <alignment horizontal="center"/>
    </xf>
    <xf numFmtId="10" fontId="9" fillId="0" borderId="111" xfId="2" applyNumberFormat="1" applyFont="1" applyFill="1" applyBorder="1" applyAlignment="1">
      <alignment horizontal="center"/>
    </xf>
    <xf numFmtId="0" fontId="9" fillId="0" borderId="55" xfId="0" applyFont="1" applyFill="1" applyBorder="1" applyAlignment="1">
      <alignment horizontal="center"/>
    </xf>
    <xf numFmtId="10" fontId="9" fillId="0" borderId="22" xfId="2" applyNumberFormat="1" applyFont="1" applyFill="1" applyBorder="1" applyAlignment="1">
      <alignment horizontal="center"/>
    </xf>
    <xf numFmtId="10" fontId="9" fillId="0" borderId="9" xfId="2" applyNumberFormat="1" applyFont="1" applyFill="1" applyBorder="1" applyAlignment="1">
      <alignment horizontal="center"/>
    </xf>
    <xf numFmtId="10" fontId="9" fillId="0" borderId="49" xfId="2" applyNumberFormat="1" applyFont="1" applyFill="1" applyBorder="1" applyAlignment="1">
      <alignment horizontal="center"/>
    </xf>
    <xf numFmtId="0" fontId="7" fillId="2" borderId="35" xfId="0" applyFont="1" applyFill="1" applyBorder="1" applyAlignment="1">
      <alignment horizontal="center" vertical="center" wrapText="1"/>
    </xf>
    <xf numFmtId="10" fontId="9" fillId="0" borderId="27" xfId="2" applyNumberFormat="1" applyFont="1" applyFill="1" applyBorder="1" applyAlignment="1">
      <alignment horizontal="center"/>
    </xf>
    <xf numFmtId="0" fontId="9" fillId="6" borderId="19" xfId="0" applyFont="1" applyFill="1" applyBorder="1" applyAlignment="1">
      <alignment horizontal="center"/>
    </xf>
    <xf numFmtId="167" fontId="9" fillId="6" borderId="17" xfId="0" applyNumberFormat="1" applyFont="1" applyFill="1" applyBorder="1"/>
    <xf numFmtId="167" fontId="9" fillId="6" borderId="26" xfId="0" applyNumberFormat="1" applyFont="1" applyFill="1" applyBorder="1"/>
    <xf numFmtId="167" fontId="9" fillId="6" borderId="24" xfId="0" applyNumberFormat="1" applyFont="1" applyFill="1" applyBorder="1"/>
    <xf numFmtId="167" fontId="9" fillId="6" borderId="17" xfId="1" applyNumberFormat="1" applyFont="1" applyFill="1" applyBorder="1" applyAlignment="1">
      <alignment horizontal="center"/>
    </xf>
    <xf numFmtId="167" fontId="9" fillId="6" borderId="26" xfId="1" applyNumberFormat="1" applyFont="1" applyFill="1" applyBorder="1" applyAlignment="1">
      <alignment horizontal="center"/>
    </xf>
    <xf numFmtId="167" fontId="9" fillId="6" borderId="24" xfId="1" applyNumberFormat="1" applyFont="1" applyFill="1" applyBorder="1" applyAlignment="1">
      <alignment horizontal="center"/>
    </xf>
    <xf numFmtId="167" fontId="9" fillId="6" borderId="27" xfId="1" applyNumberFormat="1" applyFont="1" applyFill="1" applyBorder="1" applyAlignment="1">
      <alignment horizontal="center"/>
    </xf>
    <xf numFmtId="167" fontId="9" fillId="6" borderId="28" xfId="1" applyNumberFormat="1" applyFont="1" applyFill="1" applyBorder="1" applyAlignment="1">
      <alignment horizontal="center"/>
    </xf>
    <xf numFmtId="0" fontId="8" fillId="0" borderId="0" xfId="0" applyFont="1" applyFill="1"/>
    <xf numFmtId="0" fontId="16" fillId="0" borderId="0" xfId="0" applyFont="1" applyFill="1"/>
    <xf numFmtId="164" fontId="6" fillId="0" borderId="0" xfId="0" applyNumberFormat="1" applyFont="1" applyFill="1"/>
    <xf numFmtId="0" fontId="6" fillId="0" borderId="0" xfId="0" applyFont="1" applyFill="1"/>
    <xf numFmtId="0" fontId="7" fillId="0" borderId="0" xfId="0" applyFont="1" applyFill="1" applyAlignment="1">
      <alignment wrapText="1"/>
    </xf>
    <xf numFmtId="0" fontId="8" fillId="0" borderId="47"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48" xfId="0" applyFont="1" applyFill="1" applyBorder="1" applyAlignment="1">
      <alignment horizontal="center" vertical="center" wrapText="1"/>
    </xf>
    <xf numFmtId="2" fontId="8" fillId="0" borderId="1" xfId="2" applyNumberFormat="1" applyFont="1" applyFill="1" applyBorder="1" applyAlignment="1">
      <alignment horizontal="center" vertical="center" wrapText="1"/>
    </xf>
    <xf numFmtId="2" fontId="8" fillId="0" borderId="7" xfId="2" applyNumberFormat="1" applyFont="1" applyFill="1" applyBorder="1" applyAlignment="1">
      <alignment horizontal="center" vertical="center" wrapText="1"/>
    </xf>
    <xf numFmtId="2" fontId="8" fillId="0" borderId="9" xfId="2" applyNumberFormat="1" applyFont="1" applyFill="1" applyBorder="1" applyAlignment="1">
      <alignment horizontal="center" vertical="center" wrapText="1"/>
    </xf>
    <xf numFmtId="2" fontId="8" fillId="0" borderId="6" xfId="2" applyNumberFormat="1" applyFont="1" applyFill="1" applyBorder="1" applyAlignment="1">
      <alignment horizontal="center" vertical="center" wrapText="1"/>
    </xf>
    <xf numFmtId="164" fontId="7" fillId="0" borderId="17" xfId="1" applyFont="1" applyFill="1" applyBorder="1"/>
    <xf numFmtId="164" fontId="7" fillId="0" borderId="100" xfId="1" applyFont="1" applyFill="1" applyBorder="1"/>
    <xf numFmtId="4" fontId="7" fillId="0" borderId="100" xfId="2" applyNumberFormat="1" applyFont="1" applyFill="1" applyBorder="1"/>
    <xf numFmtId="0" fontId="7" fillId="0" borderId="80" xfId="0" applyFont="1" applyFill="1" applyBorder="1"/>
    <xf numFmtId="164" fontId="7" fillId="0" borderId="20" xfId="1" applyFont="1" applyFill="1" applyBorder="1"/>
    <xf numFmtId="164" fontId="7" fillId="0" borderId="76" xfId="1" applyFont="1" applyFill="1" applyBorder="1"/>
    <xf numFmtId="10" fontId="7" fillId="0" borderId="15" xfId="2" applyNumberFormat="1" applyFont="1" applyFill="1" applyBorder="1"/>
    <xf numFmtId="10" fontId="7" fillId="0" borderId="69" xfId="2" applyNumberFormat="1" applyFont="1" applyFill="1" applyBorder="1"/>
    <xf numFmtId="14" fontId="9" fillId="0" borderId="23" xfId="0" applyNumberFormat="1" applyFont="1" applyFill="1" applyBorder="1" applyAlignment="1">
      <alignment horizontal="center"/>
    </xf>
    <xf numFmtId="164" fontId="9" fillId="0" borderId="17" xfId="0" applyNumberFormat="1" applyFont="1" applyFill="1" applyBorder="1"/>
    <xf numFmtId="10" fontId="9" fillId="0" borderId="17" xfId="2" applyNumberFormat="1" applyFont="1" applyFill="1" applyBorder="1" applyAlignment="1">
      <alignment horizontal="center"/>
    </xf>
    <xf numFmtId="164" fontId="9" fillId="0" borderId="20" xfId="0" applyNumberFormat="1" applyFont="1" applyFill="1" applyBorder="1"/>
    <xf numFmtId="10" fontId="9" fillId="0" borderId="48" xfId="2" applyNumberFormat="1" applyFont="1" applyFill="1" applyBorder="1" applyAlignment="1">
      <alignment horizontal="center"/>
    </xf>
    <xf numFmtId="0" fontId="9" fillId="0" borderId="22" xfId="0" applyFont="1" applyFill="1" applyBorder="1" applyAlignment="1">
      <alignment horizontal="center"/>
    </xf>
    <xf numFmtId="14" fontId="9" fillId="0" borderId="29" xfId="0" applyNumberFormat="1" applyFont="1" applyFill="1" applyBorder="1" applyAlignment="1">
      <alignment horizontal="center"/>
    </xf>
    <xf numFmtId="164" fontId="9" fillId="0" borderId="1" xfId="0" applyNumberFormat="1" applyFont="1" applyFill="1" applyBorder="1"/>
    <xf numFmtId="10" fontId="9" fillId="0" borderId="1" xfId="2" applyNumberFormat="1" applyFont="1" applyFill="1" applyBorder="1" applyAlignment="1">
      <alignment horizontal="center"/>
    </xf>
    <xf numFmtId="10" fontId="9" fillId="0" borderId="4" xfId="2" applyNumberFormat="1" applyFont="1" applyFill="1" applyBorder="1" applyAlignment="1">
      <alignment horizontal="center"/>
    </xf>
    <xf numFmtId="164" fontId="9" fillId="0" borderId="9" xfId="0" applyNumberFormat="1" applyFont="1" applyFill="1" applyBorder="1"/>
    <xf numFmtId="10" fontId="9" fillId="0" borderId="6" xfId="2" applyNumberFormat="1" applyFont="1" applyFill="1" applyBorder="1" applyAlignment="1">
      <alignment horizontal="center"/>
    </xf>
    <xf numFmtId="0" fontId="7" fillId="0" borderId="0" xfId="0" applyFont="1" applyFill="1" applyAlignment="1">
      <alignment horizontal="left" vertical="center" wrapText="1"/>
    </xf>
    <xf numFmtId="0" fontId="7" fillId="6" borderId="19" xfId="0" applyFont="1" applyFill="1" applyBorder="1" applyAlignment="1">
      <alignment horizontal="center"/>
    </xf>
    <xf numFmtId="164" fontId="7" fillId="6" borderId="17" xfId="1" applyFont="1" applyFill="1" applyBorder="1"/>
    <xf numFmtId="164" fontId="7" fillId="6" borderId="26" xfId="0" applyNumberFormat="1" applyFont="1" applyFill="1" applyBorder="1"/>
    <xf numFmtId="164" fontId="7" fillId="6" borderId="24" xfId="0" applyNumberFormat="1" applyFont="1" applyFill="1" applyBorder="1"/>
    <xf numFmtId="164" fontId="7" fillId="6" borderId="17" xfId="0" applyNumberFormat="1" applyFont="1" applyFill="1" applyBorder="1"/>
    <xf numFmtId="165" fontId="7" fillId="6" borderId="17" xfId="2" applyNumberFormat="1" applyFont="1" applyFill="1" applyBorder="1" applyAlignment="1">
      <alignment horizontal="center"/>
    </xf>
    <xf numFmtId="165" fontId="7" fillId="6" borderId="26" xfId="2" applyNumberFormat="1" applyFont="1" applyFill="1" applyBorder="1" applyAlignment="1">
      <alignment horizontal="center"/>
    </xf>
    <xf numFmtId="165" fontId="7" fillId="6" borderId="24" xfId="2" applyNumberFormat="1" applyFont="1" applyFill="1" applyBorder="1" applyAlignment="1">
      <alignment horizontal="center"/>
    </xf>
    <xf numFmtId="165" fontId="7" fillId="6" borderId="27" xfId="2" applyNumberFormat="1" applyFont="1" applyFill="1" applyBorder="1" applyAlignment="1">
      <alignment horizontal="center"/>
    </xf>
    <xf numFmtId="165" fontId="7" fillId="6" borderId="28" xfId="2" applyNumberFormat="1" applyFont="1" applyFill="1" applyBorder="1" applyAlignment="1">
      <alignment horizontal="center"/>
    </xf>
    <xf numFmtId="10" fontId="7" fillId="0" borderId="103" xfId="2" applyNumberFormat="1" applyFont="1" applyFill="1" applyBorder="1" applyAlignment="1">
      <alignment horizontal="center"/>
    </xf>
    <xf numFmtId="164" fontId="7" fillId="0" borderId="26" xfId="0" applyNumberFormat="1" applyFont="1" applyFill="1" applyBorder="1"/>
    <xf numFmtId="164" fontId="7" fillId="0" borderId="24" xfId="0" applyNumberFormat="1" applyFont="1" applyFill="1" applyBorder="1"/>
    <xf numFmtId="165" fontId="7" fillId="0" borderId="17" xfId="2" applyNumberFormat="1" applyFont="1" applyFill="1" applyBorder="1" applyAlignment="1">
      <alignment horizontal="center"/>
    </xf>
    <xf numFmtId="165" fontId="7" fillId="0" borderId="26" xfId="2" applyNumberFormat="1" applyFont="1" applyFill="1" applyBorder="1" applyAlignment="1">
      <alignment horizontal="center"/>
    </xf>
    <xf numFmtId="165" fontId="7" fillId="0" borderId="24" xfId="2" applyNumberFormat="1" applyFont="1" applyFill="1" applyBorder="1" applyAlignment="1">
      <alignment horizontal="center"/>
    </xf>
    <xf numFmtId="165" fontId="7" fillId="0" borderId="27" xfId="2" applyNumberFormat="1" applyFont="1" applyFill="1" applyBorder="1" applyAlignment="1">
      <alignment horizontal="center"/>
    </xf>
    <xf numFmtId="165" fontId="7" fillId="0" borderId="28" xfId="2" applyNumberFormat="1" applyFont="1" applyFill="1" applyBorder="1" applyAlignment="1">
      <alignment horizontal="center"/>
    </xf>
    <xf numFmtId="4" fontId="7" fillId="0" borderId="0" xfId="0" applyNumberFormat="1" applyFont="1" applyFill="1"/>
    <xf numFmtId="167" fontId="9" fillId="7" borderId="26" xfId="1" applyNumberFormat="1" applyFont="1" applyFill="1" applyBorder="1" applyAlignment="1">
      <alignment horizontal="center"/>
    </xf>
    <xf numFmtId="167" fontId="9" fillId="7" borderId="24" xfId="1" applyNumberFormat="1" applyFont="1" applyFill="1" applyBorder="1" applyAlignment="1">
      <alignment horizontal="center"/>
    </xf>
    <xf numFmtId="0" fontId="8" fillId="2" borderId="0" xfId="0" applyFont="1" applyFill="1" applyBorder="1" applyAlignment="1"/>
    <xf numFmtId="10" fontId="1" fillId="0" borderId="87" xfId="2" applyNumberFormat="1" applyFont="1" applyFill="1" applyBorder="1" applyAlignment="1">
      <alignment horizontal="center"/>
    </xf>
    <xf numFmtId="10" fontId="1" fillId="0" borderId="30" xfId="2" applyNumberFormat="1" applyFont="1" applyFill="1" applyBorder="1" applyAlignment="1">
      <alignment horizontal="center"/>
    </xf>
    <xf numFmtId="10" fontId="1" fillId="0" borderId="31" xfId="2" applyNumberFormat="1" applyFont="1" applyFill="1" applyBorder="1" applyAlignment="1">
      <alignment horizontal="center"/>
    </xf>
    <xf numFmtId="10" fontId="1" fillId="0" borderId="88" xfId="2" applyNumberFormat="1" applyFont="1" applyFill="1" applyBorder="1" applyAlignment="1">
      <alignment horizontal="center"/>
    </xf>
    <xf numFmtId="10" fontId="1" fillId="0" borderId="26" xfId="2" applyNumberFormat="1" applyFont="1" applyFill="1" applyBorder="1" applyAlignment="1">
      <alignment horizontal="center"/>
    </xf>
    <xf numFmtId="10" fontId="1" fillId="0" borderId="28" xfId="2" applyNumberFormat="1" applyFont="1" applyFill="1" applyBorder="1" applyAlignment="1">
      <alignment horizontal="center"/>
    </xf>
    <xf numFmtId="0" fontId="7" fillId="0" borderId="14" xfId="0" applyFont="1" applyFill="1" applyBorder="1" applyAlignment="1">
      <alignment horizontal="center"/>
    </xf>
    <xf numFmtId="167" fontId="7" fillId="0" borderId="12" xfId="1" applyNumberFormat="1" applyFont="1" applyFill="1" applyBorder="1"/>
    <xf numFmtId="167" fontId="7" fillId="0" borderId="30" xfId="0" applyNumberFormat="1" applyFont="1" applyFill="1" applyBorder="1"/>
    <xf numFmtId="167" fontId="7" fillId="0" borderId="73" xfId="0" applyNumberFormat="1" applyFont="1" applyFill="1" applyBorder="1"/>
    <xf numFmtId="167" fontId="7" fillId="0" borderId="12" xfId="2" applyNumberFormat="1" applyFont="1" applyFill="1" applyBorder="1" applyAlignment="1">
      <alignment horizontal="center"/>
    </xf>
    <xf numFmtId="167" fontId="7" fillId="0" borderId="30" xfId="2" applyNumberFormat="1" applyFont="1" applyFill="1" applyBorder="1" applyAlignment="1">
      <alignment horizontal="center"/>
    </xf>
    <xf numFmtId="167" fontId="7" fillId="0" borderId="73" xfId="2" applyNumberFormat="1" applyFont="1" applyFill="1" applyBorder="1" applyAlignment="1">
      <alignment horizontal="center"/>
    </xf>
    <xf numFmtId="167" fontId="7" fillId="0" borderId="25" xfId="2" applyNumberFormat="1" applyFont="1" applyFill="1" applyBorder="1" applyAlignment="1">
      <alignment horizontal="center"/>
    </xf>
    <xf numFmtId="167" fontId="7" fillId="0" borderId="31" xfId="2" applyNumberFormat="1" applyFont="1" applyFill="1" applyBorder="1" applyAlignment="1">
      <alignment horizontal="center"/>
    </xf>
    <xf numFmtId="170" fontId="7" fillId="5" borderId="71" xfId="2" applyNumberFormat="1" applyFont="1" applyFill="1" applyBorder="1" applyAlignment="1">
      <alignment horizontal="center"/>
    </xf>
    <xf numFmtId="170" fontId="7" fillId="5" borderId="48" xfId="2" applyNumberFormat="1" applyFont="1" applyFill="1" applyBorder="1" applyAlignment="1">
      <alignment horizontal="center"/>
    </xf>
    <xf numFmtId="170" fontId="7" fillId="5" borderId="48" xfId="1" applyNumberFormat="1" applyFont="1" applyFill="1" applyBorder="1" applyAlignment="1">
      <alignment horizontal="center"/>
    </xf>
    <xf numFmtId="170" fontId="7" fillId="0" borderId="48" xfId="1" applyNumberFormat="1" applyFont="1" applyFill="1" applyBorder="1" applyAlignment="1">
      <alignment horizontal="center"/>
    </xf>
    <xf numFmtId="170" fontId="7" fillId="0" borderId="6" xfId="1" applyNumberFormat="1" applyFont="1" applyFill="1" applyBorder="1" applyAlignment="1">
      <alignment horizontal="center"/>
    </xf>
    <xf numFmtId="167" fontId="9" fillId="2" borderId="3" xfId="0" applyNumberFormat="1" applyFont="1" applyFill="1" applyBorder="1"/>
    <xf numFmtId="167" fontId="9" fillId="2" borderId="3" xfId="1" applyNumberFormat="1" applyFont="1" applyFill="1" applyBorder="1" applyAlignment="1">
      <alignment horizontal="center"/>
    </xf>
    <xf numFmtId="10" fontId="9" fillId="2" borderId="55" xfId="2" applyNumberFormat="1" applyFont="1" applyFill="1" applyBorder="1" applyAlignment="1">
      <alignment horizontal="center"/>
    </xf>
    <xf numFmtId="166" fontId="9" fillId="3" borderId="17" xfId="1" applyNumberFormat="1" applyFont="1" applyFill="1" applyBorder="1"/>
    <xf numFmtId="4" fontId="19" fillId="2" borderId="0" xfId="2" applyNumberFormat="1" applyFont="1" applyFill="1"/>
    <xf numFmtId="0" fontId="7" fillId="2" borderId="35" xfId="0" applyFont="1" applyFill="1" applyBorder="1" applyAlignment="1">
      <alignment horizontal="left" vertical="center" wrapText="1"/>
    </xf>
    <xf numFmtId="0" fontId="7" fillId="2" borderId="39" xfId="0" applyFont="1" applyFill="1" applyBorder="1" applyAlignment="1">
      <alignment horizontal="left" vertical="center" wrapText="1"/>
    </xf>
    <xf numFmtId="0" fontId="7" fillId="2" borderId="53" xfId="0" applyFont="1" applyFill="1" applyBorder="1" applyAlignment="1">
      <alignment horizontal="left" vertical="center" wrapText="1"/>
    </xf>
    <xf numFmtId="0" fontId="7" fillId="2" borderId="56" xfId="0" applyFont="1" applyFill="1" applyBorder="1" applyAlignment="1">
      <alignment horizontal="left" vertical="center" wrapText="1"/>
    </xf>
    <xf numFmtId="0" fontId="7" fillId="2" borderId="57" xfId="0" applyFont="1" applyFill="1" applyBorder="1" applyAlignment="1">
      <alignment horizontal="left" vertical="center" wrapText="1"/>
    </xf>
    <xf numFmtId="14" fontId="14" fillId="2" borderId="58" xfId="0" applyNumberFormat="1" applyFont="1" applyFill="1" applyBorder="1" applyAlignment="1">
      <alignment horizontal="center" vertical="center" wrapText="1"/>
    </xf>
    <xf numFmtId="14" fontId="14" fillId="2" borderId="53" xfId="0" applyNumberFormat="1" applyFont="1" applyFill="1" applyBorder="1" applyAlignment="1">
      <alignment horizontal="center" vertical="center" wrapText="1"/>
    </xf>
    <xf numFmtId="14" fontId="15" fillId="2" borderId="59" xfId="4" applyNumberFormat="1" applyFill="1" applyBorder="1" applyAlignment="1">
      <alignment horizontal="left" vertical="center" wrapText="1"/>
    </xf>
    <xf numFmtId="14" fontId="15" fillId="2" borderId="52" xfId="4" applyNumberFormat="1" applyFill="1" applyBorder="1" applyAlignment="1">
      <alignment horizontal="left" vertical="center" wrapText="1"/>
    </xf>
    <xf numFmtId="0" fontId="15" fillId="2" borderId="60" xfId="4" applyFill="1" applyBorder="1" applyAlignment="1">
      <alignment horizontal="left" vertical="center" wrapText="1"/>
    </xf>
    <xf numFmtId="0" fontId="15" fillId="2" borderId="52" xfId="4" applyFill="1" applyBorder="1" applyAlignment="1">
      <alignment horizontal="left" vertical="center" wrapText="1"/>
    </xf>
    <xf numFmtId="0" fontId="7" fillId="2" borderId="58" xfId="0" quotePrefix="1" applyFont="1" applyFill="1" applyBorder="1" applyAlignment="1">
      <alignment horizontal="left" vertical="center" wrapText="1"/>
    </xf>
    <xf numFmtId="0" fontId="7" fillId="2" borderId="95" xfId="0" applyFont="1" applyFill="1" applyBorder="1" applyAlignment="1">
      <alignment horizontal="left" vertical="center" wrapText="1"/>
    </xf>
    <xf numFmtId="0" fontId="7" fillId="2" borderId="77" xfId="0" applyFont="1" applyFill="1" applyBorder="1" applyAlignment="1">
      <alignment horizontal="left" vertical="center" wrapText="1"/>
    </xf>
    <xf numFmtId="0" fontId="8" fillId="2" borderId="5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63" xfId="0" applyFont="1" applyFill="1" applyBorder="1" applyAlignment="1">
      <alignment horizontal="center" vertical="center" wrapText="1"/>
    </xf>
    <xf numFmtId="0" fontId="8" fillId="2" borderId="44" xfId="0" applyFont="1" applyFill="1" applyBorder="1" applyAlignment="1">
      <alignment horizontal="center" vertical="center" wrapText="1"/>
    </xf>
    <xf numFmtId="0" fontId="8" fillId="2" borderId="62"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7" fillId="2" borderId="33" xfId="0" applyFont="1" applyFill="1" applyBorder="1" applyAlignment="1">
      <alignment horizontal="left" vertical="center" wrapText="1"/>
    </xf>
    <xf numFmtId="0" fontId="8" fillId="2" borderId="64" xfId="0" applyFont="1" applyFill="1" applyBorder="1" applyAlignment="1">
      <alignment horizontal="center" vertical="center"/>
    </xf>
    <xf numFmtId="0" fontId="8" fillId="2" borderId="65" xfId="0" applyFont="1" applyFill="1" applyBorder="1" applyAlignment="1">
      <alignment horizontal="center" vertical="center"/>
    </xf>
    <xf numFmtId="0" fontId="8" fillId="2" borderId="66" xfId="0" applyFont="1" applyFill="1" applyBorder="1" applyAlignment="1">
      <alignment horizontal="center" vertical="center"/>
    </xf>
    <xf numFmtId="0" fontId="8" fillId="2" borderId="59" xfId="0" applyFont="1" applyFill="1" applyBorder="1" applyAlignment="1">
      <alignment horizontal="center" vertical="center"/>
    </xf>
    <xf numFmtId="0" fontId="8" fillId="2" borderId="67" xfId="0" applyFont="1" applyFill="1" applyBorder="1" applyAlignment="1">
      <alignment horizontal="center" vertical="center"/>
    </xf>
    <xf numFmtId="0" fontId="8" fillId="2" borderId="68" xfId="0" applyFont="1" applyFill="1" applyBorder="1" applyAlignment="1">
      <alignment horizontal="center" vertical="center"/>
    </xf>
    <xf numFmtId="0" fontId="8" fillId="2" borderId="3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8" fillId="2" borderId="56" xfId="0" applyFont="1" applyFill="1" applyBorder="1" applyAlignment="1">
      <alignment horizontal="center" vertical="center" wrapText="1"/>
    </xf>
    <xf numFmtId="0" fontId="8" fillId="2" borderId="77" xfId="0" applyFont="1" applyFill="1" applyBorder="1" applyAlignment="1">
      <alignment horizontal="center" vertical="center" wrapText="1"/>
    </xf>
    <xf numFmtId="0" fontId="7" fillId="0" borderId="0" xfId="0" applyFont="1" applyFill="1" applyAlignment="1">
      <alignment horizontal="left" vertical="center" wrapText="1"/>
    </xf>
    <xf numFmtId="0" fontId="8" fillId="0" borderId="12" xfId="0" applyFont="1" applyFill="1" applyBorder="1" applyAlignment="1">
      <alignment horizontal="center" vertical="center" wrapText="1"/>
    </xf>
    <xf numFmtId="0" fontId="8" fillId="0" borderId="69" xfId="0" applyFont="1" applyFill="1" applyBorder="1" applyAlignment="1">
      <alignment horizontal="center" vertical="center" wrapText="1"/>
    </xf>
    <xf numFmtId="0" fontId="8" fillId="0" borderId="14" xfId="0" applyFont="1" applyFill="1" applyBorder="1" applyAlignment="1">
      <alignment horizontal="center" vertical="center"/>
    </xf>
    <xf numFmtId="0" fontId="8" fillId="0" borderId="67" xfId="0" applyFont="1" applyFill="1" applyBorder="1" applyAlignment="1">
      <alignment horizontal="center" vertical="center"/>
    </xf>
    <xf numFmtId="0" fontId="8" fillId="0" borderId="22" xfId="0" applyFont="1" applyFill="1" applyBorder="1" applyAlignment="1">
      <alignment horizontal="center" vertical="center"/>
    </xf>
    <xf numFmtId="0" fontId="8" fillId="0" borderId="5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63"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102" xfId="0" applyFont="1" applyFill="1" applyBorder="1" applyAlignment="1">
      <alignment horizontal="center" vertical="center" wrapText="1"/>
    </xf>
    <xf numFmtId="0" fontId="8" fillId="0" borderId="1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7" fillId="2" borderId="0" xfId="0" applyFont="1" applyFill="1" applyBorder="1" applyAlignment="1">
      <alignment horizontal="left" vertical="center" wrapText="1"/>
    </xf>
    <xf numFmtId="0" fontId="8" fillId="2" borderId="33" xfId="0" applyFont="1" applyFill="1" applyBorder="1" applyAlignment="1">
      <alignment horizontal="center" vertical="center" wrapText="1"/>
    </xf>
    <xf numFmtId="0" fontId="8" fillId="2" borderId="70"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71" xfId="0" applyFont="1" applyFill="1" applyBorder="1" applyAlignment="1">
      <alignment horizontal="center" vertical="center" wrapText="1"/>
    </xf>
    <xf numFmtId="0" fontId="8" fillId="2" borderId="98" xfId="0" applyFont="1" applyFill="1" applyBorder="1" applyAlignment="1">
      <alignment horizontal="center" vertical="center" wrapText="1"/>
    </xf>
    <xf numFmtId="2" fontId="8" fillId="2" borderId="75" xfId="2" applyNumberFormat="1" applyFont="1" applyFill="1" applyBorder="1" applyAlignment="1">
      <alignment horizontal="center" vertical="center" wrapText="1"/>
    </xf>
    <xf numFmtId="2" fontId="8" fillId="2" borderId="8" xfId="2"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72" xfId="0" applyFont="1" applyFill="1" applyBorder="1" applyAlignment="1">
      <alignment horizontal="center" vertical="center"/>
    </xf>
    <xf numFmtId="0" fontId="8" fillId="2" borderId="55" xfId="0" applyFont="1" applyFill="1" applyBorder="1" applyAlignment="1">
      <alignment horizontal="center" vertical="center"/>
    </xf>
    <xf numFmtId="0" fontId="8" fillId="2" borderId="25" xfId="0" applyFont="1" applyFill="1" applyBorder="1" applyAlignment="1">
      <alignment horizontal="center" vertical="center"/>
    </xf>
    <xf numFmtId="0" fontId="5" fillId="0" borderId="30" xfId="0" applyFont="1" applyBorder="1" applyAlignment="1">
      <alignment horizontal="center" vertical="center"/>
    </xf>
    <xf numFmtId="0" fontId="5" fillId="0" borderId="109" xfId="0" applyFont="1" applyBorder="1" applyAlignment="1">
      <alignment horizontal="center" vertical="center"/>
    </xf>
    <xf numFmtId="0" fontId="5" fillId="0" borderId="31" xfId="0" applyFont="1" applyBorder="1" applyAlignment="1">
      <alignment horizontal="center" vertical="center"/>
    </xf>
    <xf numFmtId="0" fontId="8" fillId="2" borderId="14"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73" xfId="0" applyFont="1" applyFill="1" applyBorder="1" applyAlignment="1">
      <alignment horizontal="center" vertical="center"/>
    </xf>
    <xf numFmtId="0" fontId="8" fillId="2" borderId="31" xfId="0" applyFont="1" applyFill="1" applyBorder="1" applyAlignment="1">
      <alignment horizontal="center" vertical="center"/>
    </xf>
    <xf numFmtId="0" fontId="8" fillId="0" borderId="85" xfId="0" applyFont="1" applyFill="1" applyBorder="1" applyAlignment="1">
      <alignment horizontal="center"/>
    </xf>
    <xf numFmtId="0" fontId="8" fillId="0" borderId="84" xfId="0" applyFont="1" applyFill="1" applyBorder="1" applyAlignment="1">
      <alignment horizontal="center"/>
    </xf>
    <xf numFmtId="0" fontId="8" fillId="0" borderId="90" xfId="0" applyFont="1" applyFill="1" applyBorder="1" applyAlignment="1">
      <alignment horizontal="center"/>
    </xf>
    <xf numFmtId="0" fontId="8" fillId="0" borderId="3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87" xfId="0" applyFont="1" applyFill="1" applyBorder="1" applyAlignment="1">
      <alignment horizontal="center" vertical="center" wrapText="1"/>
    </xf>
    <xf numFmtId="0" fontId="8" fillId="0" borderId="89" xfId="0" applyFont="1" applyFill="1" applyBorder="1" applyAlignment="1">
      <alignment horizontal="center" vertical="center" wrapText="1"/>
    </xf>
    <xf numFmtId="0" fontId="8" fillId="2" borderId="85" xfId="0" applyFont="1" applyFill="1" applyBorder="1" applyAlignment="1">
      <alignment horizontal="center"/>
    </xf>
    <xf numFmtId="0" fontId="8" fillId="2" borderId="84" xfId="0" applyFont="1" applyFill="1" applyBorder="1" applyAlignment="1">
      <alignment horizontal="center"/>
    </xf>
    <xf numFmtId="0" fontId="8" fillId="2" borderId="90" xfId="0" applyFont="1" applyFill="1" applyBorder="1" applyAlignment="1">
      <alignment horizontal="center"/>
    </xf>
    <xf numFmtId="0" fontId="8" fillId="0" borderId="72"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85" xfId="0" applyFont="1" applyFill="1" applyBorder="1" applyAlignment="1">
      <alignment horizontal="center" vertical="center" wrapText="1"/>
    </xf>
    <xf numFmtId="0" fontId="8" fillId="0" borderId="84" xfId="0" applyFont="1" applyFill="1" applyBorder="1" applyAlignment="1">
      <alignment horizontal="center" vertical="center" wrapText="1"/>
    </xf>
    <xf numFmtId="0" fontId="8" fillId="0" borderId="90" xfId="0" applyFont="1" applyFill="1" applyBorder="1" applyAlignment="1">
      <alignment horizontal="center" vertical="center" wrapText="1"/>
    </xf>
  </cellXfs>
  <cellStyles count="7">
    <cellStyle name="Lien hypertexte" xfId="4" builtinId="8"/>
    <cellStyle name="Milliers" xfId="1" builtinId="3"/>
    <cellStyle name="Milliers 2" xfId="6" xr:uid="{00000000-0005-0000-0000-000002000000}"/>
    <cellStyle name="Normal" xfId="0" builtinId="0"/>
    <cellStyle name="Normal 2" xfId="3" xr:uid="{00000000-0005-0000-0000-000004000000}"/>
    <cellStyle name="Normal 3" xfId="5" xr:uid="{00000000-0005-0000-0000-000005000000}"/>
    <cellStyle name="Pourcentage"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8"/>
  <sheetViews>
    <sheetView topLeftCell="A7" workbookViewId="0">
      <selection activeCell="D14" sqref="D14:D16"/>
    </sheetView>
  </sheetViews>
  <sheetFormatPr baseColWidth="10" defaultColWidth="11.453125" defaultRowHeight="14.5" x14ac:dyDescent="0.35"/>
  <cols>
    <col min="1" max="1" width="1" style="1" customWidth="1"/>
    <col min="2" max="2" width="15.7265625" style="1" customWidth="1"/>
    <col min="3" max="3" width="70.81640625" style="1" customWidth="1"/>
    <col min="4" max="4" width="99.453125" style="1" customWidth="1"/>
    <col min="5" max="5" width="12.7265625" style="1" customWidth="1"/>
    <col min="6" max="6" width="28.1796875" style="1" customWidth="1"/>
    <col min="7" max="16384" width="11.453125" style="1"/>
  </cols>
  <sheetData>
    <row r="1" spans="2:6" x14ac:dyDescent="0.35">
      <c r="B1" s="1" t="s">
        <v>51</v>
      </c>
    </row>
    <row r="2" spans="2:6" x14ac:dyDescent="0.35">
      <c r="B2" s="119" t="s">
        <v>131</v>
      </c>
    </row>
    <row r="3" spans="2:6" ht="8.25" customHeight="1" thickBot="1" x14ac:dyDescent="0.4"/>
    <row r="4" spans="2:6" s="84" customFormat="1" ht="38.25" customHeight="1" thickBot="1" x14ac:dyDescent="0.3">
      <c r="B4" s="81" t="s">
        <v>26</v>
      </c>
      <c r="C4" s="82" t="s">
        <v>29</v>
      </c>
      <c r="D4" s="82" t="s">
        <v>27</v>
      </c>
      <c r="E4" s="82" t="s">
        <v>30</v>
      </c>
      <c r="F4" s="83" t="s">
        <v>37</v>
      </c>
    </row>
    <row r="5" spans="2:6" s="78" customFormat="1" ht="38.25" customHeight="1" x14ac:dyDescent="0.25">
      <c r="B5" s="480" t="s">
        <v>28</v>
      </c>
      <c r="C5" s="85" t="s">
        <v>46</v>
      </c>
      <c r="D5" s="484" t="s">
        <v>119</v>
      </c>
      <c r="E5" s="478">
        <v>45658</v>
      </c>
      <c r="F5" s="476" t="str">
        <f>F7</f>
        <v>Sur les prix HT</v>
      </c>
    </row>
    <row r="6" spans="2:6" s="78" customFormat="1" ht="18.75" customHeight="1" x14ac:dyDescent="0.25">
      <c r="B6" s="481"/>
      <c r="C6" s="86" t="s">
        <v>45</v>
      </c>
      <c r="D6" s="474"/>
      <c r="E6" s="479"/>
      <c r="F6" s="477"/>
    </row>
    <row r="7" spans="2:6" s="78" customFormat="1" ht="18.75" customHeight="1" x14ac:dyDescent="0.25">
      <c r="B7" s="156" t="s">
        <v>65</v>
      </c>
      <c r="C7" s="80" t="s">
        <v>66</v>
      </c>
      <c r="D7" s="474"/>
      <c r="E7" s="134">
        <v>45383</v>
      </c>
      <c r="F7" s="133" t="s">
        <v>101</v>
      </c>
    </row>
    <row r="8" spans="2:6" s="78" customFormat="1" ht="44.25" customHeight="1" x14ac:dyDescent="0.25">
      <c r="B8" s="157" t="s">
        <v>35</v>
      </c>
      <c r="C8" s="382" t="s">
        <v>31</v>
      </c>
      <c r="D8" s="475"/>
      <c r="E8" s="120">
        <f>E5</f>
        <v>45658</v>
      </c>
      <c r="F8" s="87" t="str">
        <f>F7</f>
        <v>Sur les prix HT</v>
      </c>
    </row>
    <row r="9" spans="2:6" s="78" customFormat="1" ht="77.25" customHeight="1" x14ac:dyDescent="0.25">
      <c r="B9" s="482" t="s">
        <v>36</v>
      </c>
      <c r="C9" s="88" t="s">
        <v>21</v>
      </c>
      <c r="D9" s="284" t="s">
        <v>120</v>
      </c>
      <c r="E9" s="120">
        <f>E8</f>
        <v>45658</v>
      </c>
      <c r="F9" s="87" t="s">
        <v>126</v>
      </c>
    </row>
    <row r="10" spans="2:6" s="78" customFormat="1" ht="73.5" customHeight="1" x14ac:dyDescent="0.25">
      <c r="B10" s="483"/>
      <c r="C10" s="86" t="s">
        <v>38</v>
      </c>
      <c r="D10" s="79" t="s">
        <v>125</v>
      </c>
      <c r="E10" s="120">
        <f>E9</f>
        <v>45658</v>
      </c>
      <c r="F10" s="87" t="s">
        <v>126</v>
      </c>
    </row>
    <row r="11" spans="2:6" s="78" customFormat="1" ht="30" customHeight="1" x14ac:dyDescent="0.25">
      <c r="B11" s="158" t="s">
        <v>52</v>
      </c>
      <c r="C11" s="97" t="s">
        <v>132</v>
      </c>
      <c r="D11" s="79"/>
      <c r="E11" s="121">
        <v>2024</v>
      </c>
      <c r="F11" s="87" t="s">
        <v>47</v>
      </c>
    </row>
    <row r="12" spans="2:6" s="78" customFormat="1" ht="33" customHeight="1" x14ac:dyDescent="0.25">
      <c r="B12" s="157" t="s">
        <v>39</v>
      </c>
      <c r="C12" s="79" t="s">
        <v>40</v>
      </c>
      <c r="D12" s="79" t="s">
        <v>41</v>
      </c>
      <c r="E12" s="120">
        <f>E5</f>
        <v>45658</v>
      </c>
      <c r="F12" s="87" t="s">
        <v>47</v>
      </c>
    </row>
    <row r="13" spans="2:6" s="78" customFormat="1" ht="33" customHeight="1" x14ac:dyDescent="0.25">
      <c r="B13" s="156" t="s">
        <v>103</v>
      </c>
      <c r="C13" s="88" t="s">
        <v>104</v>
      </c>
      <c r="D13" s="88" t="s">
        <v>76</v>
      </c>
      <c r="E13" s="159">
        <v>45292</v>
      </c>
      <c r="F13" s="87"/>
    </row>
    <row r="14" spans="2:6" s="78" customFormat="1" ht="33" customHeight="1" x14ac:dyDescent="0.25">
      <c r="B14" s="156" t="s">
        <v>75</v>
      </c>
      <c r="C14" s="473" t="s">
        <v>105</v>
      </c>
      <c r="D14" s="473" t="s">
        <v>137</v>
      </c>
      <c r="E14" s="159">
        <v>45658</v>
      </c>
      <c r="F14" s="485" t="s">
        <v>47</v>
      </c>
    </row>
    <row r="15" spans="2:6" s="78" customFormat="1" ht="33" customHeight="1" x14ac:dyDescent="0.25">
      <c r="B15" s="156" t="s">
        <v>102</v>
      </c>
      <c r="C15" s="474"/>
      <c r="D15" s="474"/>
      <c r="E15" s="159">
        <v>43465</v>
      </c>
      <c r="F15" s="486"/>
    </row>
    <row r="16" spans="2:6" s="78" customFormat="1" ht="33" customHeight="1" x14ac:dyDescent="0.25">
      <c r="B16" s="156" t="s">
        <v>106</v>
      </c>
      <c r="C16" s="475"/>
      <c r="D16" s="475"/>
      <c r="E16" s="159">
        <v>43465</v>
      </c>
      <c r="F16" s="477"/>
    </row>
    <row r="17" spans="2:6" s="78" customFormat="1" ht="33" customHeight="1" x14ac:dyDescent="0.25">
      <c r="B17" s="227" t="s">
        <v>44</v>
      </c>
      <c r="C17" s="88" t="s">
        <v>43</v>
      </c>
      <c r="D17" s="88" t="s">
        <v>133</v>
      </c>
      <c r="E17" s="159">
        <f>E12</f>
        <v>45658</v>
      </c>
      <c r="F17" s="228" t="s">
        <v>47</v>
      </c>
    </row>
    <row r="18" spans="2:6" ht="33" customHeight="1" thickBot="1" x14ac:dyDescent="0.4">
      <c r="B18" s="229" t="s">
        <v>98</v>
      </c>
      <c r="C18" s="362" t="s">
        <v>99</v>
      </c>
      <c r="D18" s="362" t="s">
        <v>100</v>
      </c>
      <c r="E18" s="230">
        <v>44927</v>
      </c>
      <c r="F18" s="285"/>
    </row>
  </sheetData>
  <mergeCells count="8">
    <mergeCell ref="C14:C16"/>
    <mergeCell ref="F5:F6"/>
    <mergeCell ref="E5:E6"/>
    <mergeCell ref="B5:B6"/>
    <mergeCell ref="B9:B10"/>
    <mergeCell ref="D5:D8"/>
    <mergeCell ref="D14:D16"/>
    <mergeCell ref="F14:F16"/>
  </mergeCells>
  <hyperlinks>
    <hyperlink ref="B5:B6" location="Revalo_RB!A1" display="Revalo_RB" xr:uid="{00000000-0004-0000-0000-000000000000}"/>
    <hyperlink ref="B7" location="Revalo_Inval!A1" display="Revalo_Inval" xr:uid="{00000000-0004-0000-0000-000001000000}"/>
    <hyperlink ref="B8" location="ASPA!A1" display="ASPA" xr:uid="{00000000-0004-0000-0000-000002000000}"/>
    <hyperlink ref="B9:B10" location="Minima!A1" display="Minima" xr:uid="{00000000-0004-0000-0000-000003000000}"/>
    <hyperlink ref="B11" location="Prix_HT!A1" display="Prix_HT" xr:uid="{00000000-0004-0000-0000-000004000000}"/>
    <hyperlink ref="B12" location="Sal_valid!A1" display="Sal_valid" xr:uid="{00000000-0004-0000-0000-000005000000}"/>
    <hyperlink ref="B14" location="'AGIRC-ARRCO'!A1" display="AGIRC-ARRCO" xr:uid="{00000000-0004-0000-0000-000006000000}"/>
    <hyperlink ref="B17" location="Smic_AVPF!A1" display="Smic_AVPF" xr:uid="{00000000-0004-0000-0000-000007000000}"/>
    <hyperlink ref="B18" location="RAFP!A1" display="RAFP" xr:uid="{00000000-0004-0000-0000-000008000000}"/>
    <hyperlink ref="B15" location="ARRCO!A1" display="ARRCO" xr:uid="{00000000-0004-0000-0000-000009000000}"/>
    <hyperlink ref="B16" location="AGIRC!A1" display="AGIRC" xr:uid="{00000000-0004-0000-0000-00000A000000}"/>
    <hyperlink ref="B13" location="Tx_CNAV!A1" display="Tx_CNAV" xr:uid="{00000000-0004-0000-0000-00000B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132"/>
  <sheetViews>
    <sheetView topLeftCell="A67" zoomScaleNormal="100" workbookViewId="0">
      <selection activeCell="I76" sqref="I76"/>
    </sheetView>
  </sheetViews>
  <sheetFormatPr baseColWidth="10" defaultColWidth="11.453125" defaultRowHeight="14.5" x14ac:dyDescent="0.35"/>
  <cols>
    <col min="1" max="1" width="1.453125" style="1" customWidth="1"/>
    <col min="2" max="2" width="11.453125" style="1"/>
    <col min="3" max="3" width="13" style="1" customWidth="1"/>
    <col min="4" max="4" width="14.81640625" style="1" customWidth="1"/>
    <col min="5" max="5" width="2.26953125" style="1" customWidth="1"/>
    <col min="6" max="6" width="11.453125" style="1"/>
    <col min="7" max="8" width="13.81640625" style="1" customWidth="1"/>
    <col min="9" max="9" width="14.81640625" style="1" customWidth="1"/>
    <col min="10" max="10" width="2.26953125" style="1" customWidth="1"/>
    <col min="11" max="12" width="11.453125" style="1"/>
    <col min="13" max="13" width="13.81640625" style="1" customWidth="1"/>
    <col min="14" max="14" width="14.81640625" style="1" customWidth="1"/>
    <col min="15" max="16384" width="11.453125" style="1"/>
  </cols>
  <sheetData>
    <row r="1" spans="2:14" x14ac:dyDescent="0.35">
      <c r="B1" s="8" t="s">
        <v>18</v>
      </c>
      <c r="G1" s="8"/>
      <c r="H1" s="115"/>
      <c r="M1" s="115"/>
    </row>
    <row r="2" spans="2:14" x14ac:dyDescent="0.35">
      <c r="B2" s="1" t="s">
        <v>0</v>
      </c>
      <c r="H2" s="115"/>
      <c r="M2" s="115"/>
    </row>
    <row r="3" spans="2:14" ht="15" thickBot="1" x14ac:dyDescent="0.4">
      <c r="F3" s="8" t="s">
        <v>78</v>
      </c>
      <c r="K3" s="8" t="s">
        <v>77</v>
      </c>
      <c r="L3" s="8"/>
    </row>
    <row r="4" spans="2:14" ht="25.5" customHeight="1" x14ac:dyDescent="0.35">
      <c r="B4" s="495" t="s">
        <v>1</v>
      </c>
      <c r="C4" s="490" t="s">
        <v>19</v>
      </c>
      <c r="D4" s="491"/>
      <c r="F4" s="498" t="s">
        <v>1</v>
      </c>
      <c r="G4" s="487" t="s">
        <v>9</v>
      </c>
      <c r="H4" s="490" t="s">
        <v>55</v>
      </c>
      <c r="I4" s="491"/>
      <c r="K4" s="498" t="s">
        <v>1</v>
      </c>
      <c r="L4" s="487" t="s">
        <v>79</v>
      </c>
      <c r="M4" s="490" t="s">
        <v>55</v>
      </c>
      <c r="N4" s="491"/>
    </row>
    <row r="5" spans="2:14" ht="28.9" customHeight="1" x14ac:dyDescent="0.35">
      <c r="B5" s="496"/>
      <c r="C5" s="501" t="s">
        <v>129</v>
      </c>
      <c r="D5" s="146" t="s">
        <v>16</v>
      </c>
      <c r="F5" s="499"/>
      <c r="G5" s="488"/>
      <c r="H5" s="492"/>
      <c r="I5" s="493"/>
      <c r="K5" s="499"/>
      <c r="L5" s="488"/>
      <c r="M5" s="492"/>
      <c r="N5" s="493"/>
    </row>
    <row r="6" spans="2:14" ht="29.5" thickBot="1" x14ac:dyDescent="0.4">
      <c r="B6" s="497"/>
      <c r="C6" s="502"/>
      <c r="D6" s="147" t="s">
        <v>48</v>
      </c>
      <c r="F6" s="500"/>
      <c r="G6" s="489"/>
      <c r="H6" s="116" t="s">
        <v>57</v>
      </c>
      <c r="I6" s="148" t="s">
        <v>56</v>
      </c>
      <c r="K6" s="500"/>
      <c r="L6" s="489"/>
      <c r="M6" s="116" t="s">
        <v>57</v>
      </c>
      <c r="N6" s="148" t="s">
        <v>56</v>
      </c>
    </row>
    <row r="7" spans="2:14" x14ac:dyDescent="0.35">
      <c r="B7" s="9">
        <v>1947</v>
      </c>
      <c r="C7" s="10">
        <v>170.73599999999999</v>
      </c>
      <c r="D7" s="149">
        <f t="shared" ref="D7:D70" si="0">C7/C8-1</f>
        <v>0.43228891405561831</v>
      </c>
      <c r="E7" s="12"/>
      <c r="F7" s="13">
        <v>1947</v>
      </c>
      <c r="G7" s="14"/>
      <c r="H7" s="110"/>
      <c r="I7" s="11"/>
      <c r="J7" s="12"/>
      <c r="K7" s="13">
        <v>1947</v>
      </c>
      <c r="L7" s="165"/>
      <c r="M7" s="110"/>
      <c r="N7" s="11"/>
    </row>
    <row r="8" spans="2:14" x14ac:dyDescent="0.35">
      <c r="B8" s="15">
        <v>1948</v>
      </c>
      <c r="C8" s="16">
        <v>119.205</v>
      </c>
      <c r="D8" s="21">
        <f t="shared" si="0"/>
        <v>0.18311746315319333</v>
      </c>
      <c r="E8" s="12"/>
      <c r="F8" s="18">
        <v>1948</v>
      </c>
      <c r="G8" s="19"/>
      <c r="H8" s="111"/>
      <c r="I8" s="17"/>
      <c r="J8" s="12"/>
      <c r="K8" s="18">
        <v>1948</v>
      </c>
      <c r="L8" s="166"/>
      <c r="M8" s="111"/>
      <c r="N8" s="17"/>
    </row>
    <row r="9" spans="2:14" x14ac:dyDescent="0.35">
      <c r="B9" s="15">
        <v>1949</v>
      </c>
      <c r="C9" s="16">
        <v>100.755</v>
      </c>
      <c r="D9" s="21">
        <f t="shared" si="0"/>
        <v>0.13990428673251198</v>
      </c>
      <c r="E9" s="12"/>
      <c r="F9" s="18">
        <v>1949</v>
      </c>
      <c r="G9" s="19"/>
      <c r="H9" s="111"/>
      <c r="I9" s="17"/>
      <c r="J9" s="12"/>
      <c r="K9" s="18">
        <v>1949</v>
      </c>
      <c r="L9" s="166"/>
      <c r="M9" s="111"/>
      <c r="N9" s="17"/>
    </row>
    <row r="10" spans="2:14" x14ac:dyDescent="0.35">
      <c r="B10" s="15">
        <v>1950</v>
      </c>
      <c r="C10" s="16">
        <v>88.388999999999996</v>
      </c>
      <c r="D10" s="21">
        <f t="shared" si="0"/>
        <v>0.40921845604413121</v>
      </c>
      <c r="E10" s="12"/>
      <c r="F10" s="18">
        <v>1950</v>
      </c>
      <c r="G10" s="19"/>
      <c r="H10" s="111"/>
      <c r="I10" s="17"/>
      <c r="J10" s="12"/>
      <c r="K10" s="18">
        <v>1950</v>
      </c>
      <c r="L10" s="166"/>
      <c r="M10" s="111"/>
      <c r="N10" s="17"/>
    </row>
    <row r="11" spans="2:14" x14ac:dyDescent="0.35">
      <c r="B11" s="15">
        <v>1951</v>
      </c>
      <c r="C11" s="16">
        <v>62.722000000000001</v>
      </c>
      <c r="D11" s="21">
        <f t="shared" si="0"/>
        <v>0.20007653305271211</v>
      </c>
      <c r="E11" s="12"/>
      <c r="F11" s="18">
        <v>1951</v>
      </c>
      <c r="G11" s="19"/>
      <c r="H11" s="111"/>
      <c r="I11" s="17"/>
      <c r="J11" s="12"/>
      <c r="K11" s="18">
        <v>1951</v>
      </c>
      <c r="L11" s="166"/>
      <c r="M11" s="111"/>
      <c r="N11" s="17"/>
    </row>
    <row r="12" spans="2:14" x14ac:dyDescent="0.35">
      <c r="B12" s="15">
        <v>1952</v>
      </c>
      <c r="C12" s="16">
        <v>52.265000000000001</v>
      </c>
      <c r="D12" s="21">
        <f t="shared" si="0"/>
        <v>1.3948706010165735E-2</v>
      </c>
      <c r="E12" s="12"/>
      <c r="F12" s="18">
        <v>1952</v>
      </c>
      <c r="G12" s="19"/>
      <c r="H12" s="111"/>
      <c r="I12" s="17"/>
      <c r="J12" s="12"/>
      <c r="K12" s="18">
        <v>1952</v>
      </c>
      <c r="L12" s="166"/>
      <c r="M12" s="111"/>
      <c r="N12" s="17"/>
    </row>
    <row r="13" spans="2:14" x14ac:dyDescent="0.35">
      <c r="B13" s="15">
        <v>1953</v>
      </c>
      <c r="C13" s="16">
        <v>51.545999999999999</v>
      </c>
      <c r="D13" s="21">
        <f t="shared" si="0"/>
        <v>7.0107330440740023E-2</v>
      </c>
      <c r="E13" s="12"/>
      <c r="F13" s="18">
        <v>1953</v>
      </c>
      <c r="G13" s="19"/>
      <c r="H13" s="111"/>
      <c r="I13" s="17"/>
      <c r="J13" s="12"/>
      <c r="K13" s="18">
        <v>1953</v>
      </c>
      <c r="L13" s="166"/>
      <c r="M13" s="111"/>
      <c r="N13" s="17"/>
    </row>
    <row r="14" spans="2:14" x14ac:dyDescent="0.35">
      <c r="B14" s="15">
        <v>1954</v>
      </c>
      <c r="C14" s="16">
        <v>48.168999999999997</v>
      </c>
      <c r="D14" s="21">
        <f t="shared" si="0"/>
        <v>8.4960695542491527E-2</v>
      </c>
      <c r="E14" s="12"/>
      <c r="F14" s="18">
        <v>1954</v>
      </c>
      <c r="G14" s="19"/>
      <c r="H14" s="111"/>
      <c r="I14" s="17"/>
      <c r="J14" s="12"/>
      <c r="K14" s="18">
        <v>1954</v>
      </c>
      <c r="L14" s="166"/>
      <c r="M14" s="111"/>
      <c r="N14" s="17"/>
    </row>
    <row r="15" spans="2:14" x14ac:dyDescent="0.35">
      <c r="B15" s="15">
        <v>1955</v>
      </c>
      <c r="C15" s="16">
        <v>44.396999999999998</v>
      </c>
      <c r="D15" s="21">
        <f t="shared" si="0"/>
        <v>0.12020286125198676</v>
      </c>
      <c r="E15" s="12"/>
      <c r="F15" s="18">
        <v>1955</v>
      </c>
      <c r="G15" s="19"/>
      <c r="H15" s="111"/>
      <c r="I15" s="17"/>
      <c r="J15" s="12"/>
      <c r="K15" s="18">
        <v>1955</v>
      </c>
      <c r="L15" s="166"/>
      <c r="M15" s="111"/>
      <c r="N15" s="17"/>
    </row>
    <row r="16" spans="2:14" x14ac:dyDescent="0.35">
      <c r="B16" s="15">
        <v>1956</v>
      </c>
      <c r="C16" s="16">
        <v>39.633000000000003</v>
      </c>
      <c r="D16" s="21">
        <f t="shared" si="0"/>
        <v>7.5084768750847797E-2</v>
      </c>
      <c r="E16" s="12"/>
      <c r="F16" s="18">
        <v>1956</v>
      </c>
      <c r="G16" s="19"/>
      <c r="H16" s="111"/>
      <c r="I16" s="17"/>
      <c r="J16" s="12"/>
      <c r="K16" s="18">
        <v>1956</v>
      </c>
      <c r="L16" s="166"/>
      <c r="M16" s="111"/>
      <c r="N16" s="17"/>
    </row>
    <row r="17" spans="2:14" x14ac:dyDescent="0.35">
      <c r="B17" s="15">
        <v>1957</v>
      </c>
      <c r="C17" s="16">
        <v>36.865000000000002</v>
      </c>
      <c r="D17" s="21">
        <f t="shared" si="0"/>
        <v>0.13518090839107</v>
      </c>
      <c r="E17" s="12"/>
      <c r="F17" s="18">
        <v>1957</v>
      </c>
      <c r="G17" s="19"/>
      <c r="H17" s="111"/>
      <c r="I17" s="17"/>
      <c r="J17" s="12"/>
      <c r="K17" s="18">
        <v>1957</v>
      </c>
      <c r="L17" s="166"/>
      <c r="M17" s="111"/>
      <c r="N17" s="17"/>
    </row>
    <row r="18" spans="2:14" x14ac:dyDescent="0.35">
      <c r="B18" s="15">
        <v>1958</v>
      </c>
      <c r="C18" s="16">
        <v>32.475000000000001</v>
      </c>
      <c r="D18" s="21">
        <f t="shared" si="0"/>
        <v>0.1050804777622758</v>
      </c>
      <c r="E18" s="12"/>
      <c r="F18" s="18">
        <v>1958</v>
      </c>
      <c r="G18" s="19"/>
      <c r="H18" s="111"/>
      <c r="I18" s="17"/>
      <c r="J18" s="12"/>
      <c r="K18" s="18">
        <v>1958</v>
      </c>
      <c r="L18" s="166"/>
      <c r="M18" s="111"/>
      <c r="N18" s="17"/>
    </row>
    <row r="19" spans="2:14" x14ac:dyDescent="0.35">
      <c r="B19" s="15">
        <v>1959</v>
      </c>
      <c r="C19" s="16">
        <v>29.387</v>
      </c>
      <c r="D19" s="21">
        <f t="shared" si="0"/>
        <v>7.6959724410891717E-2</v>
      </c>
      <c r="E19" s="12"/>
      <c r="F19" s="18">
        <v>1959</v>
      </c>
      <c r="G19" s="19"/>
      <c r="H19" s="111"/>
      <c r="I19" s="17"/>
      <c r="J19" s="12"/>
      <c r="K19" s="18">
        <v>1959</v>
      </c>
      <c r="L19" s="166"/>
      <c r="M19" s="111"/>
      <c r="N19" s="17"/>
    </row>
    <row r="20" spans="2:14" x14ac:dyDescent="0.35">
      <c r="B20" s="15">
        <v>1960</v>
      </c>
      <c r="C20" s="16">
        <v>27.286999999999999</v>
      </c>
      <c r="D20" s="21">
        <f t="shared" si="0"/>
        <v>0.15008851049481575</v>
      </c>
      <c r="E20" s="12"/>
      <c r="F20" s="18">
        <v>1960</v>
      </c>
      <c r="G20" s="19"/>
      <c r="H20" s="111"/>
      <c r="I20" s="17"/>
      <c r="J20" s="12"/>
      <c r="K20" s="18">
        <v>1960</v>
      </c>
      <c r="L20" s="166"/>
      <c r="M20" s="111"/>
      <c r="N20" s="17"/>
    </row>
    <row r="21" spans="2:14" x14ac:dyDescent="0.35">
      <c r="B21" s="15">
        <v>1961</v>
      </c>
      <c r="C21" s="16">
        <v>23.725999999999999</v>
      </c>
      <c r="D21" s="21">
        <f t="shared" si="0"/>
        <v>0.16002542414315757</v>
      </c>
      <c r="E21" s="12"/>
      <c r="F21" s="18">
        <v>1961</v>
      </c>
      <c r="G21" s="19"/>
      <c r="H21" s="111"/>
      <c r="I21" s="17"/>
      <c r="J21" s="12"/>
      <c r="K21" s="18">
        <v>1961</v>
      </c>
      <c r="L21" s="166"/>
      <c r="M21" s="111"/>
      <c r="N21" s="17"/>
    </row>
    <row r="22" spans="2:14" x14ac:dyDescent="0.35">
      <c r="B22" s="15">
        <v>1962</v>
      </c>
      <c r="C22" s="16">
        <v>20.452999999999999</v>
      </c>
      <c r="D22" s="21">
        <f t="shared" si="0"/>
        <v>0.12040536839222127</v>
      </c>
      <c r="E22" s="12"/>
      <c r="F22" s="18">
        <v>1962</v>
      </c>
      <c r="G22" s="19"/>
      <c r="H22" s="111"/>
      <c r="I22" s="17"/>
      <c r="J22" s="12"/>
      <c r="K22" s="18">
        <v>1962</v>
      </c>
      <c r="L22" s="166"/>
      <c r="M22" s="111"/>
      <c r="N22" s="17"/>
    </row>
    <row r="23" spans="2:14" x14ac:dyDescent="0.35">
      <c r="B23" s="15">
        <v>1963</v>
      </c>
      <c r="C23" s="16">
        <v>18.254999999999999</v>
      </c>
      <c r="D23" s="21">
        <f t="shared" si="0"/>
        <v>0.1102663909500059</v>
      </c>
      <c r="E23" s="12"/>
      <c r="F23" s="18">
        <v>1963</v>
      </c>
      <c r="G23" s="19"/>
      <c r="H23" s="111"/>
      <c r="I23" s="17"/>
      <c r="J23" s="12"/>
      <c r="K23" s="18">
        <v>1963</v>
      </c>
      <c r="L23" s="166"/>
      <c r="M23" s="111"/>
      <c r="N23" s="17"/>
    </row>
    <row r="24" spans="2:14" x14ac:dyDescent="0.35">
      <c r="B24" s="15">
        <v>1964</v>
      </c>
      <c r="C24" s="16">
        <v>16.442</v>
      </c>
      <c r="D24" s="21">
        <f t="shared" si="0"/>
        <v>6.8981210584487362E-2</v>
      </c>
      <c r="E24" s="12"/>
      <c r="F24" s="18">
        <v>1964</v>
      </c>
      <c r="G24" s="19"/>
      <c r="H24" s="111"/>
      <c r="I24" s="17"/>
      <c r="J24" s="12"/>
      <c r="K24" s="18">
        <v>1964</v>
      </c>
      <c r="L24" s="166"/>
      <c r="M24" s="111"/>
      <c r="N24" s="17"/>
    </row>
    <row r="25" spans="2:14" x14ac:dyDescent="0.35">
      <c r="B25" s="15">
        <v>1965</v>
      </c>
      <c r="C25" s="16">
        <v>15.381</v>
      </c>
      <c r="D25" s="21">
        <f t="shared" si="0"/>
        <v>5.8277143250309527E-2</v>
      </c>
      <c r="E25" s="12"/>
      <c r="F25" s="18">
        <v>1965</v>
      </c>
      <c r="G25" s="19"/>
      <c r="H25" s="111"/>
      <c r="I25" s="17"/>
      <c r="J25" s="12"/>
      <c r="K25" s="18">
        <v>1965</v>
      </c>
      <c r="L25" s="166"/>
      <c r="M25" s="111"/>
      <c r="N25" s="17"/>
    </row>
    <row r="26" spans="2:14" x14ac:dyDescent="0.35">
      <c r="B26" s="15">
        <v>1966</v>
      </c>
      <c r="C26" s="16">
        <v>14.534000000000001</v>
      </c>
      <c r="D26" s="21">
        <f t="shared" si="0"/>
        <v>5.6326767933716049E-2</v>
      </c>
      <c r="E26" s="12"/>
      <c r="F26" s="18">
        <v>1966</v>
      </c>
      <c r="G26" s="19"/>
      <c r="H26" s="111"/>
      <c r="I26" s="17"/>
      <c r="J26" s="12"/>
      <c r="K26" s="18">
        <v>1966</v>
      </c>
      <c r="L26" s="166"/>
      <c r="M26" s="111"/>
      <c r="N26" s="17"/>
    </row>
    <row r="27" spans="2:14" x14ac:dyDescent="0.35">
      <c r="B27" s="15">
        <v>1967</v>
      </c>
      <c r="C27" s="16">
        <v>13.759</v>
      </c>
      <c r="D27" s="21">
        <f t="shared" si="0"/>
        <v>8.4837972088622537E-2</v>
      </c>
      <c r="E27" s="12"/>
      <c r="F27" s="18">
        <v>1967</v>
      </c>
      <c r="G27" s="19"/>
      <c r="H27" s="111"/>
      <c r="I27" s="17"/>
      <c r="J27" s="12"/>
      <c r="K27" s="18">
        <v>1967</v>
      </c>
      <c r="L27" s="166"/>
      <c r="M27" s="111"/>
      <c r="N27" s="17"/>
    </row>
    <row r="28" spans="2:14" x14ac:dyDescent="0.35">
      <c r="B28" s="15">
        <v>1968</v>
      </c>
      <c r="C28" s="16">
        <v>12.683</v>
      </c>
      <c r="D28" s="21">
        <f t="shared" si="0"/>
        <v>0.15352432924056392</v>
      </c>
      <c r="E28" s="12"/>
      <c r="F28" s="18">
        <v>1968</v>
      </c>
      <c r="G28" s="19"/>
      <c r="H28" s="111"/>
      <c r="I28" s="17"/>
      <c r="J28" s="12"/>
      <c r="K28" s="18">
        <v>1968</v>
      </c>
      <c r="L28" s="166"/>
      <c r="M28" s="111"/>
      <c r="N28" s="17"/>
    </row>
    <row r="29" spans="2:14" x14ac:dyDescent="0.35">
      <c r="B29" s="15">
        <v>1969</v>
      </c>
      <c r="C29" s="16">
        <v>10.994999999999999</v>
      </c>
      <c r="D29" s="21">
        <f t="shared" si="0"/>
        <v>0.1008209851822186</v>
      </c>
      <c r="E29" s="12"/>
      <c r="F29" s="18">
        <v>1969</v>
      </c>
      <c r="G29" s="19"/>
      <c r="H29" s="111"/>
      <c r="I29" s="17"/>
      <c r="J29" s="12"/>
      <c r="K29" s="18">
        <v>1969</v>
      </c>
      <c r="L29" s="166"/>
      <c r="M29" s="111"/>
      <c r="N29" s="17"/>
    </row>
    <row r="30" spans="2:14" x14ac:dyDescent="0.35">
      <c r="B30" s="15">
        <v>1970</v>
      </c>
      <c r="C30" s="16">
        <v>9.9879999999999995</v>
      </c>
      <c r="D30" s="21">
        <f t="shared" si="0"/>
        <v>0.11498102254967613</v>
      </c>
      <c r="E30" s="12"/>
      <c r="F30" s="18">
        <v>1970</v>
      </c>
      <c r="G30" s="19"/>
      <c r="H30" s="111"/>
      <c r="I30" s="17"/>
      <c r="J30" s="12"/>
      <c r="K30" s="18">
        <v>1970</v>
      </c>
      <c r="L30" s="166"/>
      <c r="M30" s="111"/>
      <c r="N30" s="17"/>
    </row>
    <row r="31" spans="2:14" x14ac:dyDescent="0.35">
      <c r="B31" s="15">
        <v>1971</v>
      </c>
      <c r="C31" s="16">
        <v>8.9580000000000002</v>
      </c>
      <c r="D31" s="21">
        <f t="shared" si="0"/>
        <v>0.10962467484206617</v>
      </c>
      <c r="E31" s="12"/>
      <c r="F31" s="18">
        <v>1971</v>
      </c>
      <c r="G31" s="19"/>
      <c r="H31" s="111"/>
      <c r="I31" s="17"/>
      <c r="J31" s="12"/>
      <c r="K31" s="18">
        <v>1971</v>
      </c>
      <c r="L31" s="166"/>
      <c r="M31" s="111"/>
      <c r="N31" s="17"/>
    </row>
    <row r="32" spans="2:14" x14ac:dyDescent="0.35">
      <c r="B32" s="15">
        <v>1972</v>
      </c>
      <c r="C32" s="16">
        <v>8.0730000000000004</v>
      </c>
      <c r="D32" s="21">
        <f t="shared" si="0"/>
        <v>8.2316664432229736E-2</v>
      </c>
      <c r="E32" s="12"/>
      <c r="F32" s="18">
        <v>1972</v>
      </c>
      <c r="G32" s="19"/>
      <c r="H32" s="111"/>
      <c r="I32" s="17"/>
      <c r="J32" s="12"/>
      <c r="K32" s="18">
        <v>1972</v>
      </c>
      <c r="L32" s="166"/>
      <c r="M32" s="111"/>
      <c r="N32" s="17"/>
    </row>
    <row r="33" spans="2:14" x14ac:dyDescent="0.35">
      <c r="B33" s="15">
        <v>1973</v>
      </c>
      <c r="C33" s="16">
        <v>7.4589999999999996</v>
      </c>
      <c r="D33" s="21">
        <f t="shared" si="0"/>
        <v>0.13427615571776164</v>
      </c>
      <c r="E33" s="12"/>
      <c r="F33" s="18">
        <v>1973</v>
      </c>
      <c r="G33" s="19"/>
      <c r="H33" s="111"/>
      <c r="I33" s="17"/>
      <c r="J33" s="12"/>
      <c r="K33" s="18">
        <v>1973</v>
      </c>
      <c r="L33" s="166"/>
      <c r="M33" s="111"/>
      <c r="N33" s="17"/>
    </row>
    <row r="34" spans="2:14" x14ac:dyDescent="0.35">
      <c r="B34" s="15">
        <v>1974</v>
      </c>
      <c r="C34" s="16">
        <v>6.5759999999999996</v>
      </c>
      <c r="D34" s="21">
        <f t="shared" si="0"/>
        <v>0.18807588075880743</v>
      </c>
      <c r="E34" s="12"/>
      <c r="F34" s="18">
        <v>1974</v>
      </c>
      <c r="G34" s="19"/>
      <c r="H34" s="111"/>
      <c r="I34" s="17"/>
      <c r="J34" s="12"/>
      <c r="K34" s="18">
        <v>1974</v>
      </c>
      <c r="L34" s="166"/>
      <c r="M34" s="111"/>
      <c r="N34" s="17"/>
    </row>
    <row r="35" spans="2:14" x14ac:dyDescent="0.35">
      <c r="B35" s="15">
        <v>1975</v>
      </c>
      <c r="C35" s="16">
        <v>5.5350000000000001</v>
      </c>
      <c r="D35" s="21">
        <f t="shared" si="0"/>
        <v>0.17715865589111024</v>
      </c>
      <c r="E35" s="12"/>
      <c r="F35" s="18">
        <v>1975</v>
      </c>
      <c r="G35" s="19"/>
      <c r="H35" s="111"/>
      <c r="I35" s="17"/>
      <c r="J35" s="12"/>
      <c r="K35" s="18">
        <v>1975</v>
      </c>
      <c r="L35" s="166"/>
      <c r="M35" s="111"/>
      <c r="N35" s="17"/>
    </row>
    <row r="36" spans="2:14" x14ac:dyDescent="0.35">
      <c r="B36" s="15">
        <v>1976</v>
      </c>
      <c r="C36" s="16">
        <v>4.702</v>
      </c>
      <c r="D36" s="21">
        <f t="shared" si="0"/>
        <v>0.15927021696252464</v>
      </c>
      <c r="E36" s="12"/>
      <c r="F36" s="18">
        <v>1976</v>
      </c>
      <c r="G36" s="19"/>
      <c r="H36" s="111"/>
      <c r="I36" s="17"/>
      <c r="J36" s="12"/>
      <c r="K36" s="18">
        <v>1976</v>
      </c>
      <c r="L36" s="166"/>
      <c r="M36" s="111"/>
      <c r="N36" s="17"/>
    </row>
    <row r="37" spans="2:14" x14ac:dyDescent="0.35">
      <c r="B37" s="15">
        <v>1977</v>
      </c>
      <c r="C37" s="16">
        <v>4.056</v>
      </c>
      <c r="D37" s="21">
        <f t="shared" si="0"/>
        <v>0.11214697011242114</v>
      </c>
      <c r="E37" s="12"/>
      <c r="F37" s="18">
        <v>1977</v>
      </c>
      <c r="G37" s="19"/>
      <c r="H37" s="111"/>
      <c r="I37" s="17"/>
      <c r="J37" s="12"/>
      <c r="K37" s="18">
        <v>1977</v>
      </c>
      <c r="L37" s="166"/>
      <c r="M37" s="111"/>
      <c r="N37" s="17"/>
    </row>
    <row r="38" spans="2:14" x14ac:dyDescent="0.35">
      <c r="B38" s="15">
        <v>1978</v>
      </c>
      <c r="C38" s="16">
        <v>3.6469999999999998</v>
      </c>
      <c r="D38" s="21">
        <f t="shared" si="0"/>
        <v>9.6842105263157841E-2</v>
      </c>
      <c r="E38" s="12"/>
      <c r="F38" s="18">
        <v>1978</v>
      </c>
      <c r="G38" s="19"/>
      <c r="H38" s="111"/>
      <c r="I38" s="17"/>
      <c r="J38" s="12"/>
      <c r="K38" s="18">
        <v>1978</v>
      </c>
      <c r="L38" s="166"/>
      <c r="M38" s="111"/>
      <c r="N38" s="17"/>
    </row>
    <row r="39" spans="2:14" x14ac:dyDescent="0.35">
      <c r="B39" s="15">
        <v>1979</v>
      </c>
      <c r="C39" s="16">
        <v>3.3250000000000002</v>
      </c>
      <c r="D39" s="21">
        <f t="shared" si="0"/>
        <v>0.13714090287277703</v>
      </c>
      <c r="E39" s="12"/>
      <c r="F39" s="18">
        <v>1979</v>
      </c>
      <c r="G39" s="19"/>
      <c r="H39" s="111"/>
      <c r="I39" s="17"/>
      <c r="J39" s="12"/>
      <c r="K39" s="18">
        <v>1979</v>
      </c>
      <c r="L39" s="166"/>
      <c r="M39" s="111"/>
      <c r="N39" s="17"/>
    </row>
    <row r="40" spans="2:14" x14ac:dyDescent="0.35">
      <c r="B40" s="15">
        <v>1980</v>
      </c>
      <c r="C40" s="16">
        <v>2.9239999999999999</v>
      </c>
      <c r="D40" s="21">
        <f t="shared" si="0"/>
        <v>0.1333333333333333</v>
      </c>
      <c r="E40" s="12"/>
      <c r="F40" s="18">
        <v>1980</v>
      </c>
      <c r="G40" s="19"/>
      <c r="H40" s="111"/>
      <c r="I40" s="17"/>
      <c r="J40" s="12"/>
      <c r="K40" s="18">
        <v>1980</v>
      </c>
      <c r="L40" s="166"/>
      <c r="M40" s="111"/>
      <c r="N40" s="17"/>
    </row>
    <row r="41" spans="2:14" x14ac:dyDescent="0.35">
      <c r="B41" s="15">
        <v>1981</v>
      </c>
      <c r="C41" s="16">
        <v>2.58</v>
      </c>
      <c r="D41" s="21">
        <f t="shared" si="0"/>
        <v>0.11979166666666674</v>
      </c>
      <c r="E41" s="12"/>
      <c r="F41" s="18">
        <v>1981</v>
      </c>
      <c r="G41" s="19"/>
      <c r="H41" s="111"/>
      <c r="I41" s="17"/>
      <c r="J41" s="12"/>
      <c r="K41" s="18">
        <v>1981</v>
      </c>
      <c r="L41" s="166"/>
      <c r="M41" s="111"/>
      <c r="N41" s="17"/>
    </row>
    <row r="42" spans="2:14" x14ac:dyDescent="0.35">
      <c r="B42" s="15">
        <v>1982</v>
      </c>
      <c r="C42" s="16">
        <v>2.3039999999999998</v>
      </c>
      <c r="D42" s="21">
        <f t="shared" si="0"/>
        <v>6.0285319834330275E-2</v>
      </c>
      <c r="E42" s="12"/>
      <c r="F42" s="18">
        <v>1982</v>
      </c>
      <c r="G42" s="19"/>
      <c r="H42" s="111"/>
      <c r="I42" s="17"/>
      <c r="J42" s="12"/>
      <c r="K42" s="18">
        <v>1982</v>
      </c>
      <c r="L42" s="166"/>
      <c r="M42" s="111"/>
      <c r="N42" s="17"/>
    </row>
    <row r="43" spans="2:14" x14ac:dyDescent="0.35">
      <c r="B43" s="15">
        <v>1983</v>
      </c>
      <c r="C43" s="16">
        <v>2.173</v>
      </c>
      <c r="D43" s="21">
        <f t="shared" si="0"/>
        <v>5.4854368932038877E-2</v>
      </c>
      <c r="E43" s="12"/>
      <c r="F43" s="18">
        <v>1983</v>
      </c>
      <c r="G43" s="19"/>
      <c r="H43" s="111"/>
      <c r="I43" s="17"/>
      <c r="J43" s="12"/>
      <c r="K43" s="18">
        <v>1983</v>
      </c>
      <c r="L43" s="166"/>
      <c r="M43" s="111"/>
      <c r="N43" s="17"/>
    </row>
    <row r="44" spans="2:14" x14ac:dyDescent="0.35">
      <c r="B44" s="15">
        <v>1984</v>
      </c>
      <c r="C44" s="16">
        <v>2.06</v>
      </c>
      <c r="D44" s="21">
        <f t="shared" si="0"/>
        <v>4.3566362715298901E-2</v>
      </c>
      <c r="E44" s="12"/>
      <c r="F44" s="18">
        <v>1984</v>
      </c>
      <c r="G44" s="19"/>
      <c r="H44" s="111"/>
      <c r="I44" s="17"/>
      <c r="J44" s="12"/>
      <c r="K44" s="18">
        <v>1984</v>
      </c>
      <c r="L44" s="166"/>
      <c r="M44" s="111"/>
      <c r="N44" s="17"/>
    </row>
    <row r="45" spans="2:14" x14ac:dyDescent="0.35">
      <c r="B45" s="15">
        <v>1985</v>
      </c>
      <c r="C45" s="16">
        <v>1.974</v>
      </c>
      <c r="D45" s="21">
        <f t="shared" si="0"/>
        <v>2.2797927461139844E-2</v>
      </c>
      <c r="E45" s="12"/>
      <c r="F45" s="18">
        <v>1985</v>
      </c>
      <c r="G45" s="19"/>
      <c r="H45" s="111"/>
      <c r="I45" s="17"/>
      <c r="J45" s="12"/>
      <c r="K45" s="18">
        <v>1985</v>
      </c>
      <c r="L45" s="166"/>
      <c r="M45" s="111"/>
      <c r="N45" s="17"/>
    </row>
    <row r="46" spans="2:14" x14ac:dyDescent="0.35">
      <c r="B46" s="15">
        <v>1986</v>
      </c>
      <c r="C46" s="16">
        <v>1.93</v>
      </c>
      <c r="D46" s="21">
        <f t="shared" si="0"/>
        <v>3.8751345532830994E-2</v>
      </c>
      <c r="E46" s="12"/>
      <c r="F46" s="18">
        <v>1986</v>
      </c>
      <c r="G46" s="19"/>
      <c r="H46" s="111"/>
      <c r="I46" s="17"/>
      <c r="J46" s="12"/>
      <c r="K46" s="18">
        <v>1986</v>
      </c>
      <c r="L46" s="166"/>
      <c r="M46" s="111"/>
      <c r="N46" s="17"/>
    </row>
    <row r="47" spans="2:14" x14ac:dyDescent="0.35">
      <c r="B47" s="15">
        <v>1987</v>
      </c>
      <c r="C47" s="16">
        <v>1.8580000000000001</v>
      </c>
      <c r="D47" s="21">
        <f t="shared" si="0"/>
        <v>2.3127753303964882E-2</v>
      </c>
      <c r="E47" s="12"/>
      <c r="F47" s="18">
        <v>1987</v>
      </c>
      <c r="G47" s="19"/>
      <c r="H47" s="111"/>
      <c r="I47" s="17"/>
      <c r="J47" s="12"/>
      <c r="K47" s="18">
        <v>1987</v>
      </c>
      <c r="L47" s="166"/>
      <c r="M47" s="111"/>
      <c r="N47" s="17"/>
    </row>
    <row r="48" spans="2:14" x14ac:dyDescent="0.35">
      <c r="B48" s="15">
        <v>1988</v>
      </c>
      <c r="C48" s="16">
        <v>1.8160000000000001</v>
      </c>
      <c r="D48" s="21">
        <f t="shared" si="0"/>
        <v>3.7121644774414708E-2</v>
      </c>
      <c r="E48" s="12"/>
      <c r="F48" s="18">
        <v>1988</v>
      </c>
      <c r="G48" s="19"/>
      <c r="H48" s="111"/>
      <c r="I48" s="17"/>
      <c r="J48" s="12"/>
      <c r="K48" s="18">
        <v>1988</v>
      </c>
      <c r="L48" s="166"/>
      <c r="M48" s="111"/>
      <c r="N48" s="17"/>
    </row>
    <row r="49" spans="2:14" x14ac:dyDescent="0.35">
      <c r="B49" s="15">
        <v>1989</v>
      </c>
      <c r="C49" s="16">
        <v>1.7509999999999999</v>
      </c>
      <c r="D49" s="21">
        <f t="shared" si="0"/>
        <v>2.7582159624413016E-2</v>
      </c>
      <c r="E49" s="12"/>
      <c r="F49" s="18">
        <v>1989</v>
      </c>
      <c r="G49" s="19"/>
      <c r="H49" s="111"/>
      <c r="I49" s="17"/>
      <c r="J49" s="12"/>
      <c r="K49" s="18">
        <v>1989</v>
      </c>
      <c r="L49" s="166"/>
      <c r="M49" s="111"/>
      <c r="N49" s="17"/>
    </row>
    <row r="50" spans="2:14" x14ac:dyDescent="0.35">
      <c r="B50" s="15">
        <v>1990</v>
      </c>
      <c r="C50" s="16">
        <v>1.704</v>
      </c>
      <c r="D50" s="21">
        <f t="shared" si="0"/>
        <v>1.610017889087656E-2</v>
      </c>
      <c r="E50" s="12"/>
      <c r="F50" s="18">
        <v>1990</v>
      </c>
      <c r="G50" s="19"/>
      <c r="H50" s="111"/>
      <c r="I50" s="17"/>
      <c r="J50" s="12"/>
      <c r="K50" s="18">
        <v>1990</v>
      </c>
      <c r="L50" s="166"/>
      <c r="M50" s="111"/>
      <c r="N50" s="17"/>
    </row>
    <row r="51" spans="2:14" x14ac:dyDescent="0.35">
      <c r="B51" s="15">
        <v>1991</v>
      </c>
      <c r="C51" s="16">
        <v>1.677</v>
      </c>
      <c r="D51" s="21">
        <f t="shared" si="0"/>
        <v>3.3271719038816983E-2</v>
      </c>
      <c r="E51" s="12"/>
      <c r="F51" s="18">
        <v>1991</v>
      </c>
      <c r="G51" s="19"/>
      <c r="H51" s="111"/>
      <c r="I51" s="17"/>
      <c r="J51" s="12"/>
      <c r="K51" s="18">
        <v>1991</v>
      </c>
      <c r="L51" s="166"/>
      <c r="M51" s="111"/>
      <c r="N51" s="17"/>
    </row>
    <row r="52" spans="2:14" x14ac:dyDescent="0.35">
      <c r="B52" s="15">
        <v>1992</v>
      </c>
      <c r="C52" s="16">
        <v>1.623</v>
      </c>
      <c r="D52" s="21">
        <f t="shared" si="0"/>
        <v>0</v>
      </c>
      <c r="E52" s="12"/>
      <c r="F52" s="18">
        <v>1992</v>
      </c>
      <c r="G52" s="19"/>
      <c r="H52" s="111"/>
      <c r="I52" s="17"/>
      <c r="J52" s="12"/>
      <c r="K52" s="18">
        <v>1992</v>
      </c>
      <c r="L52" s="166"/>
      <c r="M52" s="111"/>
      <c r="N52" s="17"/>
    </row>
    <row r="53" spans="2:14" x14ac:dyDescent="0.35">
      <c r="B53" s="15">
        <v>1993</v>
      </c>
      <c r="C53" s="16">
        <v>1.623</v>
      </c>
      <c r="D53" s="21">
        <f t="shared" si="0"/>
        <v>1.7554858934169193E-2</v>
      </c>
      <c r="E53" s="12"/>
      <c r="F53" s="18">
        <v>1993</v>
      </c>
      <c r="G53" s="19"/>
      <c r="H53" s="111"/>
      <c r="I53" s="17"/>
      <c r="J53" s="12"/>
      <c r="K53" s="18">
        <v>1993</v>
      </c>
      <c r="L53" s="166"/>
      <c r="M53" s="111"/>
      <c r="N53" s="17"/>
    </row>
    <row r="54" spans="2:14" x14ac:dyDescent="0.35">
      <c r="B54" s="15">
        <v>1994</v>
      </c>
      <c r="C54" s="16">
        <v>1.595</v>
      </c>
      <c r="D54" s="21">
        <f t="shared" si="0"/>
        <v>1.1414077362079889E-2</v>
      </c>
      <c r="E54" s="12"/>
      <c r="F54" s="18">
        <v>1994</v>
      </c>
      <c r="G54" s="19"/>
      <c r="H54" s="111"/>
      <c r="I54" s="17"/>
      <c r="J54" s="12"/>
      <c r="K54" s="18">
        <v>1994</v>
      </c>
      <c r="L54" s="166"/>
      <c r="M54" s="111"/>
      <c r="N54" s="17"/>
    </row>
    <row r="55" spans="2:14" x14ac:dyDescent="0.35">
      <c r="B55" s="15">
        <v>1995</v>
      </c>
      <c r="C55" s="16">
        <v>1.577</v>
      </c>
      <c r="D55" s="21">
        <f t="shared" si="0"/>
        <v>2.5357607282184613E-2</v>
      </c>
      <c r="E55" s="12"/>
      <c r="F55" s="18">
        <v>1995</v>
      </c>
      <c r="G55" s="19"/>
      <c r="H55" s="111"/>
      <c r="I55" s="17"/>
      <c r="J55" s="12"/>
      <c r="K55" s="18">
        <v>1995</v>
      </c>
      <c r="L55" s="166"/>
      <c r="M55" s="111"/>
      <c r="N55" s="17"/>
    </row>
    <row r="56" spans="2:14" x14ac:dyDescent="0.35">
      <c r="B56" s="15">
        <v>1996</v>
      </c>
      <c r="C56" s="16">
        <v>1.538</v>
      </c>
      <c r="D56" s="21">
        <f t="shared" si="0"/>
        <v>1.0512483574244502E-2</v>
      </c>
      <c r="E56" s="12"/>
      <c r="F56" s="18">
        <v>1996</v>
      </c>
      <c r="G56" s="19"/>
      <c r="H56" s="111"/>
      <c r="I56" s="17"/>
      <c r="J56" s="12"/>
      <c r="K56" s="18">
        <v>1996</v>
      </c>
      <c r="L56" s="166"/>
      <c r="M56" s="111"/>
      <c r="N56" s="17"/>
    </row>
    <row r="57" spans="2:14" x14ac:dyDescent="0.35">
      <c r="B57" s="15">
        <v>1997</v>
      </c>
      <c r="C57" s="16">
        <v>1.522</v>
      </c>
      <c r="D57" s="21">
        <f t="shared" si="0"/>
        <v>1.1295681063123064E-2</v>
      </c>
      <c r="E57" s="12"/>
      <c r="F57" s="18">
        <v>1997</v>
      </c>
      <c r="G57" s="19"/>
      <c r="H57" s="111"/>
      <c r="I57" s="17"/>
      <c r="J57" s="12"/>
      <c r="K57" s="18">
        <v>1997</v>
      </c>
      <c r="L57" s="166"/>
      <c r="M57" s="111"/>
      <c r="N57" s="17"/>
    </row>
    <row r="58" spans="2:14" x14ac:dyDescent="0.35">
      <c r="B58" s="15">
        <v>1998</v>
      </c>
      <c r="C58" s="16">
        <v>1.5049999999999999</v>
      </c>
      <c r="D58" s="21">
        <f t="shared" si="0"/>
        <v>1.2104909213180859E-2</v>
      </c>
      <c r="E58" s="12"/>
      <c r="F58" s="18">
        <v>1998</v>
      </c>
      <c r="G58" s="19"/>
      <c r="H58" s="111"/>
      <c r="I58" s="17"/>
      <c r="J58" s="12"/>
      <c r="K58" s="18">
        <v>1998</v>
      </c>
      <c r="L58" s="166"/>
      <c r="M58" s="111"/>
      <c r="N58" s="17"/>
    </row>
    <row r="59" spans="2:14" x14ac:dyDescent="0.35">
      <c r="B59" s="15">
        <v>1999</v>
      </c>
      <c r="C59" s="16">
        <v>1.4870000000000001</v>
      </c>
      <c r="D59" s="21">
        <f t="shared" si="0"/>
        <v>4.7297297297297369E-3</v>
      </c>
      <c r="E59" s="12"/>
      <c r="F59" s="18">
        <v>1999</v>
      </c>
      <c r="G59" s="19"/>
      <c r="H59" s="111"/>
      <c r="I59" s="17"/>
      <c r="J59" s="12"/>
      <c r="K59" s="18">
        <v>1999</v>
      </c>
      <c r="L59" s="166"/>
      <c r="M59" s="111"/>
      <c r="N59" s="17"/>
    </row>
    <row r="60" spans="2:14" x14ac:dyDescent="0.35">
      <c r="B60" s="15">
        <v>2000</v>
      </c>
      <c r="C60" s="16">
        <v>1.48</v>
      </c>
      <c r="D60" s="21">
        <f t="shared" si="0"/>
        <v>2.1394064872325647E-2</v>
      </c>
      <c r="E60" s="12"/>
      <c r="F60" s="18">
        <v>2000</v>
      </c>
      <c r="G60" s="19"/>
      <c r="H60" s="111"/>
      <c r="I60" s="17"/>
      <c r="J60" s="12"/>
      <c r="K60" s="18">
        <v>2000</v>
      </c>
      <c r="L60" s="166"/>
      <c r="M60" s="111"/>
      <c r="N60" s="17"/>
    </row>
    <row r="61" spans="2:14" x14ac:dyDescent="0.35">
      <c r="B61" s="15">
        <v>2001</v>
      </c>
      <c r="C61" s="16">
        <v>1.4490000000000001</v>
      </c>
      <c r="D61" s="21">
        <f t="shared" si="0"/>
        <v>2.1861777150916861E-2</v>
      </c>
      <c r="E61" s="12"/>
      <c r="F61" s="18">
        <v>2001</v>
      </c>
      <c r="G61" s="19"/>
      <c r="H61" s="111"/>
      <c r="I61" s="17"/>
      <c r="J61" s="12"/>
      <c r="K61" s="18">
        <v>2001</v>
      </c>
      <c r="L61" s="166"/>
      <c r="M61" s="111"/>
      <c r="N61" s="17"/>
    </row>
    <row r="62" spans="2:14" x14ac:dyDescent="0.35">
      <c r="B62" s="15">
        <v>2002</v>
      </c>
      <c r="C62" s="16">
        <v>1.4179999999999999</v>
      </c>
      <c r="D62" s="21">
        <f t="shared" si="0"/>
        <v>1.6487455197132572E-2</v>
      </c>
      <c r="E62" s="12"/>
      <c r="F62" s="18">
        <v>2002</v>
      </c>
      <c r="G62" s="19"/>
      <c r="H62" s="111"/>
      <c r="I62" s="17"/>
      <c r="J62" s="12"/>
      <c r="K62" s="18">
        <v>2002</v>
      </c>
      <c r="L62" s="166"/>
      <c r="M62" s="111"/>
      <c r="N62" s="17"/>
    </row>
    <row r="63" spans="2:14" x14ac:dyDescent="0.35">
      <c r="B63" s="15">
        <v>2003</v>
      </c>
      <c r="C63" s="16">
        <v>1.395</v>
      </c>
      <c r="D63" s="21">
        <f t="shared" si="0"/>
        <v>1.5283842794759694E-2</v>
      </c>
      <c r="E63" s="12"/>
      <c r="F63" s="18">
        <v>2003</v>
      </c>
      <c r="G63" s="19"/>
      <c r="H63" s="111"/>
      <c r="I63" s="17"/>
      <c r="J63" s="12"/>
      <c r="K63" s="18">
        <v>2003</v>
      </c>
      <c r="L63" s="166"/>
      <c r="M63" s="111"/>
      <c r="N63" s="17"/>
    </row>
    <row r="64" spans="2:14" x14ac:dyDescent="0.35">
      <c r="B64" s="15">
        <v>2004</v>
      </c>
      <c r="C64" s="16">
        <v>1.3740000000000001</v>
      </c>
      <c r="D64" s="21">
        <f t="shared" si="0"/>
        <v>1.928783382789323E-2</v>
      </c>
      <c r="E64" s="12"/>
      <c r="F64" s="18">
        <v>2004</v>
      </c>
      <c r="G64" s="19"/>
      <c r="H64" s="111"/>
      <c r="I64" s="17"/>
      <c r="J64" s="12"/>
      <c r="K64" s="18">
        <v>2004</v>
      </c>
      <c r="L64" s="166"/>
      <c r="M64" s="111"/>
      <c r="N64" s="17"/>
    </row>
    <row r="65" spans="2:16" x14ac:dyDescent="0.35">
      <c r="B65" s="15">
        <v>2005</v>
      </c>
      <c r="C65" s="16">
        <v>1.3480000000000001</v>
      </c>
      <c r="D65" s="21">
        <f t="shared" si="0"/>
        <v>1.812688821752273E-2</v>
      </c>
      <c r="E65" s="12"/>
      <c r="F65" s="18">
        <v>2005</v>
      </c>
      <c r="G65" s="19"/>
      <c r="H65" s="111"/>
      <c r="I65" s="17"/>
      <c r="J65" s="12"/>
      <c r="K65" s="18">
        <v>2005</v>
      </c>
      <c r="L65" s="166"/>
      <c r="M65" s="111"/>
      <c r="N65" s="17"/>
    </row>
    <row r="66" spans="2:16" x14ac:dyDescent="0.35">
      <c r="B66" s="15">
        <v>2006</v>
      </c>
      <c r="C66" s="16">
        <v>1.3240000000000001</v>
      </c>
      <c r="D66" s="21">
        <f t="shared" si="0"/>
        <v>1.6897081413210557E-2</v>
      </c>
      <c r="E66" s="12"/>
      <c r="F66" s="18">
        <v>2006</v>
      </c>
      <c r="G66" s="20"/>
      <c r="H66" s="112"/>
      <c r="I66" s="17"/>
      <c r="J66" s="12"/>
      <c r="K66" s="18">
        <v>2006</v>
      </c>
      <c r="L66" s="166"/>
      <c r="M66" s="112"/>
      <c r="N66" s="17"/>
    </row>
    <row r="67" spans="2:16" x14ac:dyDescent="0.35">
      <c r="B67" s="15">
        <v>2007</v>
      </c>
      <c r="C67" s="16">
        <v>1.302</v>
      </c>
      <c r="D67" s="21">
        <f t="shared" si="0"/>
        <v>9.302325581395321E-3</v>
      </c>
      <c r="E67" s="12"/>
      <c r="F67" s="18">
        <v>2007</v>
      </c>
      <c r="G67" s="20"/>
      <c r="H67" s="112"/>
      <c r="I67" s="17"/>
      <c r="J67" s="12"/>
      <c r="K67" s="18">
        <v>2007</v>
      </c>
      <c r="L67" s="166"/>
      <c r="M67" s="112"/>
      <c r="N67" s="17"/>
    </row>
    <row r="68" spans="2:16" x14ac:dyDescent="0.35">
      <c r="B68" s="15">
        <v>2008</v>
      </c>
      <c r="C68" s="16">
        <v>1.29</v>
      </c>
      <c r="D68" s="21">
        <f t="shared" si="0"/>
        <v>8.6004691164973668E-3</v>
      </c>
      <c r="E68" s="12"/>
      <c r="F68" s="18">
        <v>2008</v>
      </c>
      <c r="G68" s="20">
        <v>39904</v>
      </c>
      <c r="H68" s="21">
        <v>8.0000000000000002E-3</v>
      </c>
      <c r="I68" s="21">
        <v>8.0000000000000002E-3</v>
      </c>
      <c r="J68" s="12"/>
      <c r="K68" s="18">
        <v>2008</v>
      </c>
      <c r="L68" s="166"/>
      <c r="M68" s="112"/>
      <c r="N68" s="17"/>
    </row>
    <row r="69" spans="2:16" x14ac:dyDescent="0.35">
      <c r="B69" s="15">
        <v>2009</v>
      </c>
      <c r="C69" s="16">
        <v>1.2789999999999999</v>
      </c>
      <c r="D69" s="21">
        <f t="shared" si="0"/>
        <v>9.471191791633693E-3</v>
      </c>
      <c r="E69" s="12"/>
      <c r="F69" s="18">
        <v>2009</v>
      </c>
      <c r="G69" s="20">
        <v>39904</v>
      </c>
      <c r="H69" s="21">
        <v>0.01</v>
      </c>
      <c r="I69" s="21">
        <v>0.01</v>
      </c>
      <c r="J69" s="12"/>
      <c r="K69" s="18">
        <v>2009</v>
      </c>
      <c r="L69" s="166">
        <v>9</v>
      </c>
      <c r="M69" s="21">
        <v>1.55E-2</v>
      </c>
      <c r="N69" s="21">
        <v>1.55E-2</v>
      </c>
    </row>
    <row r="70" spans="2:16" x14ac:dyDescent="0.35">
      <c r="B70" s="15">
        <v>2010</v>
      </c>
      <c r="C70" s="16">
        <v>1.2669999999999999</v>
      </c>
      <c r="D70" s="21">
        <f t="shared" si="0"/>
        <v>8.7579617834394607E-3</v>
      </c>
      <c r="E70" s="12"/>
      <c r="F70" s="18">
        <v>2010</v>
      </c>
      <c r="G70" s="20">
        <v>40269</v>
      </c>
      <c r="H70" s="21">
        <v>8.9999999999999993E-3</v>
      </c>
      <c r="I70" s="21">
        <v>8.9999999999999993E-3</v>
      </c>
      <c r="J70" s="12"/>
      <c r="K70" s="18">
        <v>2010</v>
      </c>
      <c r="L70" s="166">
        <v>9</v>
      </c>
      <c r="M70" s="21">
        <v>9.2499999999999995E-3</v>
      </c>
      <c r="N70" s="21">
        <v>9.2499999999999995E-3</v>
      </c>
    </row>
    <row r="71" spans="2:16" x14ac:dyDescent="0.35">
      <c r="B71" s="15">
        <v>2011</v>
      </c>
      <c r="C71" s="16">
        <v>1.256</v>
      </c>
      <c r="D71" s="21">
        <f t="shared" ref="D71:D80" si="1">C71/C72-1</f>
        <v>2.0308692120227345E-2</v>
      </c>
      <c r="E71" s="12"/>
      <c r="F71" s="18">
        <v>2011</v>
      </c>
      <c r="G71" s="20">
        <v>40634</v>
      </c>
      <c r="H71" s="21">
        <v>2.1000000000000001E-2</v>
      </c>
      <c r="I71" s="21">
        <v>2.1000000000000001E-2</v>
      </c>
      <c r="J71" s="12"/>
      <c r="K71" s="18">
        <v>2011</v>
      </c>
      <c r="L71" s="166">
        <v>9</v>
      </c>
      <c r="M71" s="21">
        <v>1.7999999999999999E-2</v>
      </c>
      <c r="N71" s="21">
        <v>1.7999999999999999E-2</v>
      </c>
    </row>
    <row r="72" spans="2:16" x14ac:dyDescent="0.35">
      <c r="B72" s="15">
        <v>2012</v>
      </c>
      <c r="C72" s="16">
        <v>1.2310000000000001</v>
      </c>
      <c r="D72" s="21">
        <f t="shared" si="1"/>
        <v>2.1576763485477102E-2</v>
      </c>
      <c r="E72" s="12"/>
      <c r="F72" s="18">
        <v>2012</v>
      </c>
      <c r="G72" s="20">
        <v>41000</v>
      </c>
      <c r="H72" s="21">
        <v>2.1000000000000001E-2</v>
      </c>
      <c r="I72" s="21">
        <v>2.1000000000000001E-2</v>
      </c>
      <c r="J72" s="12"/>
      <c r="K72" s="18">
        <v>2012</v>
      </c>
      <c r="L72" s="170">
        <f>12-MONTH(G72)+1</f>
        <v>9</v>
      </c>
      <c r="M72" s="21">
        <v>2.1000000000000001E-2</v>
      </c>
      <c r="N72" s="21">
        <v>2.1000000000000001E-2</v>
      </c>
    </row>
    <row r="73" spans="2:16" x14ac:dyDescent="0.35">
      <c r="B73" s="15">
        <v>2013</v>
      </c>
      <c r="C73" s="16">
        <v>1.2050000000000001</v>
      </c>
      <c r="D73" s="21">
        <f t="shared" si="1"/>
        <v>1.1754827875734675E-2</v>
      </c>
      <c r="E73" s="12"/>
      <c r="F73" s="18">
        <v>2013</v>
      </c>
      <c r="G73" s="20">
        <v>41365</v>
      </c>
      <c r="H73" s="21">
        <v>1.2999999999999999E-2</v>
      </c>
      <c r="I73" s="21">
        <v>1.2999999999999999E-2</v>
      </c>
      <c r="J73" s="12"/>
      <c r="K73" s="18">
        <v>2013</v>
      </c>
      <c r="L73" s="166">
        <f t="shared" ref="L73:L130" si="2">12-MONTH(G73)+1</f>
        <v>9</v>
      </c>
      <c r="M73" s="21">
        <v>1.4999999999999999E-2</v>
      </c>
      <c r="N73" s="21">
        <v>1.4999999999999999E-2</v>
      </c>
    </row>
    <row r="74" spans="2:16" x14ac:dyDescent="0.35">
      <c r="B74" s="15">
        <v>2014</v>
      </c>
      <c r="C74" s="16">
        <v>1.1910000000000001</v>
      </c>
      <c r="D74" s="21">
        <f t="shared" si="1"/>
        <v>0</v>
      </c>
      <c r="E74" s="12"/>
      <c r="F74" s="18">
        <v>2014</v>
      </c>
      <c r="G74" s="20">
        <v>41913</v>
      </c>
      <c r="H74" s="21">
        <v>0</v>
      </c>
      <c r="I74" s="21">
        <v>0</v>
      </c>
      <c r="J74" s="12"/>
      <c r="K74" s="18">
        <v>2014</v>
      </c>
      <c r="L74" s="166">
        <f t="shared" si="2"/>
        <v>3</v>
      </c>
      <c r="M74" s="21">
        <v>3.2186184699183329E-3</v>
      </c>
      <c r="N74" s="21">
        <v>3.2186184699183329E-3</v>
      </c>
    </row>
    <row r="75" spans="2:16" x14ac:dyDescent="0.35">
      <c r="B75" s="15">
        <v>2015</v>
      </c>
      <c r="C75" s="16">
        <v>1.1910000000000001</v>
      </c>
      <c r="D75" s="21">
        <f t="shared" si="1"/>
        <v>8.4033613445377853E-4</v>
      </c>
      <c r="E75" s="12"/>
      <c r="F75" s="18">
        <v>2015</v>
      </c>
      <c r="G75" s="20">
        <v>42278</v>
      </c>
      <c r="H75" s="21">
        <v>1E-3</v>
      </c>
      <c r="I75" s="21">
        <v>1E-3</v>
      </c>
      <c r="J75" s="12"/>
      <c r="K75" s="18">
        <v>2015</v>
      </c>
      <c r="L75" s="166">
        <f t="shared" si="2"/>
        <v>3</v>
      </c>
      <c r="M75" s="21">
        <v>2.5000000000008349E-4</v>
      </c>
      <c r="N75" s="21">
        <v>2.5000000000000001E-4</v>
      </c>
    </row>
    <row r="76" spans="2:16" x14ac:dyDescent="0.35">
      <c r="B76" s="15">
        <v>2016</v>
      </c>
      <c r="C76" s="16">
        <v>1.19</v>
      </c>
      <c r="D76" s="21">
        <f t="shared" si="1"/>
        <v>0</v>
      </c>
      <c r="F76" s="18">
        <v>2016</v>
      </c>
      <c r="G76" s="20">
        <f>DATE(F76,10,1)</f>
        <v>42644</v>
      </c>
      <c r="H76" s="21">
        <v>0</v>
      </c>
      <c r="I76" s="22">
        <v>0</v>
      </c>
      <c r="K76" s="18">
        <v>2016</v>
      </c>
      <c r="L76" s="166">
        <f t="shared" si="2"/>
        <v>3</v>
      </c>
      <c r="M76" s="21">
        <v>7.5000000000000002E-4</v>
      </c>
      <c r="N76" s="21">
        <v>7.5000000000000012E-4</v>
      </c>
    </row>
    <row r="77" spans="2:16" x14ac:dyDescent="0.35">
      <c r="B77" s="15">
        <v>2017</v>
      </c>
      <c r="C77" s="16">
        <v>1.19</v>
      </c>
      <c r="D77" s="21">
        <f t="shared" si="1"/>
        <v>7.6206604572395253E-3</v>
      </c>
      <c r="F77" s="18">
        <v>2017</v>
      </c>
      <c r="G77" s="20">
        <f>DATE(F77,10,1)</f>
        <v>43009</v>
      </c>
      <c r="H77" s="21">
        <v>8.0000000000000002E-3</v>
      </c>
      <c r="I77" s="22">
        <v>8.0000000000000002E-3</v>
      </c>
      <c r="K77" s="18">
        <v>2017</v>
      </c>
      <c r="L77" s="166">
        <f t="shared" si="2"/>
        <v>3</v>
      </c>
      <c r="M77" s="21">
        <v>1.9999999999995577E-3</v>
      </c>
      <c r="N77" s="21">
        <v>2E-3</v>
      </c>
    </row>
    <row r="78" spans="2:16" ht="15" customHeight="1" x14ac:dyDescent="0.35">
      <c r="B78" s="15">
        <v>2018</v>
      </c>
      <c r="C78" s="16">
        <v>1.181</v>
      </c>
      <c r="D78" s="21">
        <f t="shared" si="1"/>
        <v>1.4604810996563744E-2</v>
      </c>
      <c r="F78" s="18">
        <v>2018</v>
      </c>
      <c r="G78" s="20"/>
      <c r="H78" s="21"/>
      <c r="I78" s="22"/>
      <c r="K78" s="18">
        <v>2018</v>
      </c>
      <c r="L78" s="166">
        <f t="shared" si="2"/>
        <v>12</v>
      </c>
      <c r="M78" s="21">
        <v>5.9880239520957446E-3</v>
      </c>
      <c r="N78" s="21">
        <v>6.000000000000001E-3</v>
      </c>
    </row>
    <row r="79" spans="2:16" ht="15" customHeight="1" x14ac:dyDescent="0.35">
      <c r="B79" s="15">
        <v>2019</v>
      </c>
      <c r="C79" s="16">
        <v>1.1639999999999999</v>
      </c>
      <c r="D79" s="21">
        <f t="shared" si="1"/>
        <v>9.5403295750216E-3</v>
      </c>
      <c r="F79" s="18">
        <v>2019</v>
      </c>
      <c r="G79" s="20">
        <v>43466</v>
      </c>
      <c r="H79" s="21">
        <v>3.0000000000000001E-3</v>
      </c>
      <c r="I79" s="22">
        <v>3.0000000000000001E-3</v>
      </c>
      <c r="K79" s="18">
        <v>2019</v>
      </c>
      <c r="L79" s="166">
        <f t="shared" si="2"/>
        <v>12</v>
      </c>
      <c r="M79" s="21">
        <v>3.0000000000003357E-3</v>
      </c>
      <c r="N79" s="21">
        <v>3.0000000000000005E-3</v>
      </c>
      <c r="P79" s="255"/>
    </row>
    <row r="80" spans="2:16" ht="15" customHeight="1" x14ac:dyDescent="0.35">
      <c r="B80" s="15">
        <v>2020</v>
      </c>
      <c r="C80" s="16">
        <v>1.153</v>
      </c>
      <c r="D80" s="22">
        <f t="shared" si="1"/>
        <v>3.4812880765884291E-3</v>
      </c>
      <c r="F80" s="160">
        <v>2020</v>
      </c>
      <c r="G80" s="161">
        <f>DATE(F80,1,1)</f>
        <v>43831</v>
      </c>
      <c r="H80" s="162">
        <v>0.01</v>
      </c>
      <c r="I80" s="163">
        <v>3.0000000000000001E-3</v>
      </c>
      <c r="K80" s="160">
        <v>2020</v>
      </c>
      <c r="L80" s="167">
        <f t="shared" si="2"/>
        <v>12</v>
      </c>
      <c r="M80" s="21">
        <v>0.01</v>
      </c>
      <c r="N80" s="21">
        <v>3.0000000000000005E-3</v>
      </c>
    </row>
    <row r="81" spans="2:14" x14ac:dyDescent="0.35">
      <c r="B81" s="15">
        <v>2021</v>
      </c>
      <c r="C81" s="16">
        <v>1.149</v>
      </c>
      <c r="D81" s="22">
        <f>C81/C82-1</f>
        <v>1.055408970976246E-2</v>
      </c>
      <c r="F81" s="160">
        <v>2021</v>
      </c>
      <c r="G81" s="161">
        <f t="shared" ref="G81:G130" si="3">DATE(F81,1,1)</f>
        <v>44197</v>
      </c>
      <c r="H81" s="162">
        <v>4.0000000000000001E-3</v>
      </c>
      <c r="I81" s="163">
        <v>4.0000000000000001E-3</v>
      </c>
      <c r="K81" s="160">
        <v>2021</v>
      </c>
      <c r="L81" s="167">
        <f t="shared" si="2"/>
        <v>12</v>
      </c>
      <c r="M81" s="21">
        <v>3.9816282044060625E-3</v>
      </c>
      <c r="N81" s="21">
        <v>4.0000000000000001E-3</v>
      </c>
    </row>
    <row r="82" spans="2:14" x14ac:dyDescent="0.35">
      <c r="B82" s="15">
        <v>2022</v>
      </c>
      <c r="C82" s="16">
        <v>1.137</v>
      </c>
      <c r="D82" s="22">
        <f>C82/C84-1</f>
        <v>4.792626728110605E-2</v>
      </c>
      <c r="F82" s="18">
        <v>2022</v>
      </c>
      <c r="G82" s="20">
        <f t="shared" si="3"/>
        <v>44562</v>
      </c>
      <c r="H82" s="21">
        <v>1.1000000000000001E-2</v>
      </c>
      <c r="I82" s="22">
        <v>1.1000000000000001E-2</v>
      </c>
      <c r="K82" s="18"/>
      <c r="L82" s="166"/>
      <c r="M82" s="21"/>
      <c r="N82" s="22"/>
    </row>
    <row r="83" spans="2:14" x14ac:dyDescent="0.35">
      <c r="B83" s="23"/>
      <c r="C83" s="24"/>
      <c r="D83" s="164"/>
      <c r="F83" s="18">
        <v>2022</v>
      </c>
      <c r="G83" s="20">
        <f>DATE(F83,7,1)</f>
        <v>44743</v>
      </c>
      <c r="H83" s="21">
        <v>0.04</v>
      </c>
      <c r="I83" s="22">
        <v>0.04</v>
      </c>
      <c r="K83" s="18">
        <v>2022</v>
      </c>
      <c r="L83" s="166">
        <f t="shared" si="2"/>
        <v>6</v>
      </c>
      <c r="M83" s="256">
        <v>3.0519484681451364E-2</v>
      </c>
      <c r="N83" s="257">
        <f>M83</f>
        <v>3.0519484681451364E-2</v>
      </c>
    </row>
    <row r="84" spans="2:14" x14ac:dyDescent="0.35">
      <c r="B84" s="15">
        <v>2023</v>
      </c>
      <c r="C84" s="286">
        <v>1.085</v>
      </c>
      <c r="D84" s="22">
        <f>C84/C85-1</f>
        <v>5.237633365664407E-2</v>
      </c>
      <c r="F84" s="18">
        <v>2023</v>
      </c>
      <c r="G84" s="20">
        <f t="shared" si="3"/>
        <v>44927</v>
      </c>
      <c r="H84" s="21">
        <v>8.0000000000000002E-3</v>
      </c>
      <c r="I84" s="22">
        <v>8.0000000000000002E-3</v>
      </c>
      <c r="K84" s="18">
        <v>2023</v>
      </c>
      <c r="L84" s="166">
        <f t="shared" si="2"/>
        <v>12</v>
      </c>
      <c r="M84" s="21">
        <v>2.7990549358196688E-2</v>
      </c>
      <c r="N84" s="22">
        <f t="shared" ref="N84:N129" si="4">M84</f>
        <v>2.7990549358196688E-2</v>
      </c>
    </row>
    <row r="85" spans="2:14" s="174" customFormat="1" x14ac:dyDescent="0.35">
      <c r="B85" s="363">
        <v>2024</v>
      </c>
      <c r="C85" s="286">
        <v>1.0309999999999999</v>
      </c>
      <c r="D85" s="22">
        <f>C85/C86-1</f>
        <v>2.1803766105054523E-2</v>
      </c>
      <c r="F85" s="160">
        <v>2024</v>
      </c>
      <c r="G85" s="161">
        <f t="shared" si="3"/>
        <v>45292</v>
      </c>
      <c r="H85" s="162">
        <v>5.2999999999999999E-2</v>
      </c>
      <c r="I85" s="163">
        <v>5.2999999999999999E-2</v>
      </c>
      <c r="K85" s="160">
        <v>2024</v>
      </c>
      <c r="L85" s="167">
        <f t="shared" si="2"/>
        <v>12</v>
      </c>
      <c r="M85" s="162">
        <v>5.2999999999999999E-2</v>
      </c>
      <c r="N85" s="163">
        <f t="shared" ref="N85:N88" si="5">I85</f>
        <v>5.2999999999999999E-2</v>
      </c>
    </row>
    <row r="86" spans="2:14" x14ac:dyDescent="0.35">
      <c r="B86" s="15">
        <v>2025</v>
      </c>
      <c r="C86" s="286">
        <v>1.0089999999999999</v>
      </c>
      <c r="D86" s="22"/>
      <c r="F86" s="18">
        <v>2025</v>
      </c>
      <c r="G86" s="20">
        <f t="shared" ref="G86:G88" si="6">DATE(F86,1,1)</f>
        <v>45658</v>
      </c>
      <c r="H86" s="21">
        <v>2.1999999999999999E-2</v>
      </c>
      <c r="I86" s="22">
        <v>2.1999999999999999E-2</v>
      </c>
      <c r="K86" s="18">
        <v>2025</v>
      </c>
      <c r="L86" s="166">
        <f t="shared" si="2"/>
        <v>12</v>
      </c>
      <c r="M86" s="21">
        <v>2.1999999999999999E-2</v>
      </c>
      <c r="N86" s="22">
        <f t="shared" si="5"/>
        <v>2.1999999999999999E-2</v>
      </c>
    </row>
    <row r="87" spans="2:14" x14ac:dyDescent="0.35">
      <c r="B87" s="15">
        <v>2026</v>
      </c>
      <c r="C87" s="286">
        <v>1</v>
      </c>
      <c r="D87" s="22">
        <v>8.9999999999999993E-3</v>
      </c>
      <c r="F87" s="18">
        <v>2026</v>
      </c>
      <c r="G87" s="20">
        <f t="shared" si="6"/>
        <v>46023</v>
      </c>
      <c r="H87" s="21">
        <v>8.9999999999999993E-3</v>
      </c>
      <c r="I87" s="22">
        <v>8.9999999999999993E-3</v>
      </c>
      <c r="K87" s="18">
        <v>2026</v>
      </c>
      <c r="L87" s="166">
        <f t="shared" si="2"/>
        <v>12</v>
      </c>
      <c r="M87" s="21">
        <f t="shared" ref="M87:M89" si="7">H87</f>
        <v>8.9999999999999993E-3</v>
      </c>
      <c r="N87" s="22">
        <f t="shared" si="5"/>
        <v>8.9999999999999993E-3</v>
      </c>
    </row>
    <row r="88" spans="2:14" x14ac:dyDescent="0.35">
      <c r="B88" s="150">
        <v>2027</v>
      </c>
      <c r="C88" s="471"/>
      <c r="D88" s="25">
        <v>1.6E-2</v>
      </c>
      <c r="F88" s="117">
        <v>2027</v>
      </c>
      <c r="G88" s="118">
        <f t="shared" si="6"/>
        <v>46388</v>
      </c>
      <c r="H88" s="114">
        <v>1.6E-2</v>
      </c>
      <c r="I88" s="25">
        <v>1.6E-2</v>
      </c>
      <c r="K88" s="117">
        <v>2027</v>
      </c>
      <c r="L88" s="168">
        <f t="shared" si="2"/>
        <v>12</v>
      </c>
      <c r="M88" s="114">
        <f t="shared" si="7"/>
        <v>1.6E-2</v>
      </c>
      <c r="N88" s="25">
        <f t="shared" si="5"/>
        <v>1.6E-2</v>
      </c>
    </row>
    <row r="89" spans="2:14" x14ac:dyDescent="0.35">
      <c r="B89" s="150">
        <v>2028</v>
      </c>
      <c r="C89" s="471"/>
      <c r="D89" s="25">
        <v>1.7999999999999999E-2</v>
      </c>
      <c r="F89" s="117">
        <v>2028</v>
      </c>
      <c r="G89" s="118">
        <f t="shared" si="3"/>
        <v>46753</v>
      </c>
      <c r="H89" s="114">
        <v>1.7999999999999999E-2</v>
      </c>
      <c r="I89" s="25">
        <v>1.7999999999999999E-2</v>
      </c>
      <c r="K89" s="117">
        <v>2028</v>
      </c>
      <c r="L89" s="168">
        <f t="shared" si="2"/>
        <v>12</v>
      </c>
      <c r="M89" s="114">
        <f t="shared" si="7"/>
        <v>1.7999999999999999E-2</v>
      </c>
      <c r="N89" s="25">
        <f t="shared" si="4"/>
        <v>1.7999999999999999E-2</v>
      </c>
    </row>
    <row r="90" spans="2:14" x14ac:dyDescent="0.35">
      <c r="B90" s="150">
        <v>2029</v>
      </c>
      <c r="C90" s="471"/>
      <c r="D90" s="25">
        <v>1.7000000000000001E-2</v>
      </c>
      <c r="F90" s="117">
        <v>2029</v>
      </c>
      <c r="G90" s="118">
        <f t="shared" si="3"/>
        <v>47119</v>
      </c>
      <c r="H90" s="114">
        <v>1.7000000000000001E-2</v>
      </c>
      <c r="I90" s="25">
        <v>1.7000000000000001E-2</v>
      </c>
      <c r="K90" s="117">
        <v>2029</v>
      </c>
      <c r="L90" s="168">
        <f t="shared" si="2"/>
        <v>12</v>
      </c>
      <c r="M90" s="114">
        <f t="shared" ref="M90:M129" si="8">H89*(12-L90)/12+H90*L90/12</f>
        <v>1.7000000000000001E-2</v>
      </c>
      <c r="N90" s="25">
        <f t="shared" si="4"/>
        <v>1.7000000000000001E-2</v>
      </c>
    </row>
    <row r="91" spans="2:14" x14ac:dyDescent="0.35">
      <c r="B91" s="150">
        <v>2030</v>
      </c>
      <c r="C91" s="471"/>
      <c r="D91" s="25">
        <v>1.7999999999999999E-2</v>
      </c>
      <c r="F91" s="117">
        <v>2030</v>
      </c>
      <c r="G91" s="118">
        <f t="shared" si="3"/>
        <v>47484</v>
      </c>
      <c r="H91" s="114">
        <v>1.7999999999999999E-2</v>
      </c>
      <c r="I91" s="25">
        <v>1.7999999999999999E-2</v>
      </c>
      <c r="K91" s="117">
        <v>2030</v>
      </c>
      <c r="L91" s="168">
        <f t="shared" si="2"/>
        <v>12</v>
      </c>
      <c r="M91" s="114">
        <f t="shared" si="8"/>
        <v>1.7999999999999999E-2</v>
      </c>
      <c r="N91" s="25">
        <f t="shared" si="4"/>
        <v>1.7999999999999999E-2</v>
      </c>
    </row>
    <row r="92" spans="2:14" x14ac:dyDescent="0.35">
      <c r="B92" s="23">
        <v>2031</v>
      </c>
      <c r="C92" s="24"/>
      <c r="D92" s="28">
        <f t="shared" ref="D92:D131" si="9">I92</f>
        <v>1.7500000000000071E-2</v>
      </c>
      <c r="F92" s="26">
        <v>2031</v>
      </c>
      <c r="G92" s="27">
        <f t="shared" si="3"/>
        <v>47849</v>
      </c>
      <c r="H92" s="113">
        <v>1.7500000000000071E-2</v>
      </c>
      <c r="I92" s="28">
        <v>1.7500000000000071E-2</v>
      </c>
      <c r="K92" s="26">
        <v>2031</v>
      </c>
      <c r="L92" s="169">
        <f t="shared" si="2"/>
        <v>12</v>
      </c>
      <c r="M92" s="113">
        <f t="shared" si="8"/>
        <v>1.7500000000000071E-2</v>
      </c>
      <c r="N92" s="28">
        <f t="shared" si="4"/>
        <v>1.7500000000000071E-2</v>
      </c>
    </row>
    <row r="93" spans="2:14" x14ac:dyDescent="0.35">
      <c r="B93" s="23">
        <v>2032</v>
      </c>
      <c r="C93" s="24"/>
      <c r="D93" s="28">
        <f t="shared" si="9"/>
        <v>1.7500000000000071E-2</v>
      </c>
      <c r="F93" s="26">
        <v>2032</v>
      </c>
      <c r="G93" s="27">
        <f t="shared" si="3"/>
        <v>48214</v>
      </c>
      <c r="H93" s="113">
        <v>1.7500000000000071E-2</v>
      </c>
      <c r="I93" s="28">
        <v>1.7500000000000071E-2</v>
      </c>
      <c r="K93" s="26">
        <v>2032</v>
      </c>
      <c r="L93" s="169">
        <f t="shared" si="2"/>
        <v>12</v>
      </c>
      <c r="M93" s="113">
        <f t="shared" si="8"/>
        <v>1.7500000000000071E-2</v>
      </c>
      <c r="N93" s="28">
        <f t="shared" si="4"/>
        <v>1.7500000000000071E-2</v>
      </c>
    </row>
    <row r="94" spans="2:14" x14ac:dyDescent="0.35">
      <c r="B94" s="23">
        <v>2033</v>
      </c>
      <c r="C94" s="24"/>
      <c r="D94" s="28">
        <f t="shared" si="9"/>
        <v>1.7500000000000071E-2</v>
      </c>
      <c r="F94" s="26">
        <v>2033</v>
      </c>
      <c r="G94" s="27">
        <f t="shared" si="3"/>
        <v>48580</v>
      </c>
      <c r="H94" s="113">
        <v>1.7500000000000071E-2</v>
      </c>
      <c r="I94" s="28">
        <v>1.7500000000000071E-2</v>
      </c>
      <c r="K94" s="26">
        <v>2033</v>
      </c>
      <c r="L94" s="169">
        <f t="shared" si="2"/>
        <v>12</v>
      </c>
      <c r="M94" s="113">
        <f t="shared" si="8"/>
        <v>1.7500000000000071E-2</v>
      </c>
      <c r="N94" s="28">
        <f t="shared" si="4"/>
        <v>1.7500000000000071E-2</v>
      </c>
    </row>
    <row r="95" spans="2:14" x14ac:dyDescent="0.35">
      <c r="B95" s="23">
        <v>2034</v>
      </c>
      <c r="C95" s="24"/>
      <c r="D95" s="28">
        <f t="shared" si="9"/>
        <v>1.7500000000000071E-2</v>
      </c>
      <c r="F95" s="26">
        <v>2034</v>
      </c>
      <c r="G95" s="27">
        <f t="shared" si="3"/>
        <v>48945</v>
      </c>
      <c r="H95" s="113">
        <v>1.7500000000000071E-2</v>
      </c>
      <c r="I95" s="28">
        <v>1.7500000000000071E-2</v>
      </c>
      <c r="K95" s="26">
        <v>2034</v>
      </c>
      <c r="L95" s="169">
        <f t="shared" si="2"/>
        <v>12</v>
      </c>
      <c r="M95" s="113">
        <f t="shared" si="8"/>
        <v>1.7500000000000071E-2</v>
      </c>
      <c r="N95" s="28">
        <f t="shared" si="4"/>
        <v>1.7500000000000071E-2</v>
      </c>
    </row>
    <row r="96" spans="2:14" x14ac:dyDescent="0.35">
      <c r="B96" s="23">
        <v>2035</v>
      </c>
      <c r="C96" s="24"/>
      <c r="D96" s="28">
        <f t="shared" si="9"/>
        <v>1.7500000000000071E-2</v>
      </c>
      <c r="F96" s="26">
        <v>2035</v>
      </c>
      <c r="G96" s="27">
        <f t="shared" si="3"/>
        <v>49310</v>
      </c>
      <c r="H96" s="113">
        <v>1.7500000000000071E-2</v>
      </c>
      <c r="I96" s="28">
        <v>1.7500000000000071E-2</v>
      </c>
      <c r="K96" s="26">
        <v>2035</v>
      </c>
      <c r="L96" s="169">
        <f t="shared" si="2"/>
        <v>12</v>
      </c>
      <c r="M96" s="113">
        <f t="shared" si="8"/>
        <v>1.7500000000000071E-2</v>
      </c>
      <c r="N96" s="28">
        <f t="shared" si="4"/>
        <v>1.7500000000000071E-2</v>
      </c>
    </row>
    <row r="97" spans="2:14" x14ac:dyDescent="0.35">
      <c r="B97" s="23">
        <v>2036</v>
      </c>
      <c r="C97" s="24"/>
      <c r="D97" s="28">
        <f t="shared" si="9"/>
        <v>1.7500000000000071E-2</v>
      </c>
      <c r="F97" s="26">
        <v>2036</v>
      </c>
      <c r="G97" s="27">
        <f t="shared" si="3"/>
        <v>49675</v>
      </c>
      <c r="H97" s="113">
        <v>1.7500000000000071E-2</v>
      </c>
      <c r="I97" s="28">
        <v>1.7500000000000071E-2</v>
      </c>
      <c r="K97" s="26">
        <v>2036</v>
      </c>
      <c r="L97" s="169">
        <f t="shared" si="2"/>
        <v>12</v>
      </c>
      <c r="M97" s="113">
        <f t="shared" si="8"/>
        <v>1.7500000000000071E-2</v>
      </c>
      <c r="N97" s="28">
        <f t="shared" si="4"/>
        <v>1.7500000000000071E-2</v>
      </c>
    </row>
    <row r="98" spans="2:14" x14ac:dyDescent="0.35">
      <c r="B98" s="23">
        <v>2037</v>
      </c>
      <c r="C98" s="24"/>
      <c r="D98" s="28">
        <f t="shared" si="9"/>
        <v>1.7500000000000071E-2</v>
      </c>
      <c r="F98" s="26">
        <v>2037</v>
      </c>
      <c r="G98" s="27">
        <f t="shared" si="3"/>
        <v>50041</v>
      </c>
      <c r="H98" s="113">
        <v>1.7500000000000071E-2</v>
      </c>
      <c r="I98" s="28">
        <v>1.7500000000000071E-2</v>
      </c>
      <c r="K98" s="26">
        <v>2037</v>
      </c>
      <c r="L98" s="169">
        <f t="shared" si="2"/>
        <v>12</v>
      </c>
      <c r="M98" s="113">
        <f t="shared" si="8"/>
        <v>1.7500000000000071E-2</v>
      </c>
      <c r="N98" s="28">
        <f t="shared" si="4"/>
        <v>1.7500000000000071E-2</v>
      </c>
    </row>
    <row r="99" spans="2:14" x14ac:dyDescent="0.35">
      <c r="B99" s="23">
        <v>2038</v>
      </c>
      <c r="C99" s="24"/>
      <c r="D99" s="28">
        <f t="shared" si="9"/>
        <v>1.7500000000000071E-2</v>
      </c>
      <c r="F99" s="26">
        <v>2038</v>
      </c>
      <c r="G99" s="27">
        <f t="shared" si="3"/>
        <v>50406</v>
      </c>
      <c r="H99" s="113">
        <v>1.7500000000000071E-2</v>
      </c>
      <c r="I99" s="28">
        <v>1.7500000000000071E-2</v>
      </c>
      <c r="K99" s="26">
        <v>2038</v>
      </c>
      <c r="L99" s="169">
        <f t="shared" si="2"/>
        <v>12</v>
      </c>
      <c r="M99" s="113">
        <f t="shared" si="8"/>
        <v>1.7500000000000071E-2</v>
      </c>
      <c r="N99" s="28">
        <f t="shared" si="4"/>
        <v>1.7500000000000071E-2</v>
      </c>
    </row>
    <row r="100" spans="2:14" x14ac:dyDescent="0.35">
      <c r="B100" s="23">
        <v>2039</v>
      </c>
      <c r="C100" s="24"/>
      <c r="D100" s="28">
        <f t="shared" si="9"/>
        <v>1.7500000000000071E-2</v>
      </c>
      <c r="F100" s="26">
        <v>2039</v>
      </c>
      <c r="G100" s="27">
        <f t="shared" si="3"/>
        <v>50771</v>
      </c>
      <c r="H100" s="113">
        <v>1.7500000000000071E-2</v>
      </c>
      <c r="I100" s="28">
        <v>1.7500000000000071E-2</v>
      </c>
      <c r="K100" s="26">
        <v>2039</v>
      </c>
      <c r="L100" s="169">
        <f t="shared" si="2"/>
        <v>12</v>
      </c>
      <c r="M100" s="113">
        <f t="shared" si="8"/>
        <v>1.7500000000000071E-2</v>
      </c>
      <c r="N100" s="28">
        <f t="shared" si="4"/>
        <v>1.7500000000000071E-2</v>
      </c>
    </row>
    <row r="101" spans="2:14" x14ac:dyDescent="0.35">
      <c r="B101" s="23">
        <v>2040</v>
      </c>
      <c r="C101" s="24"/>
      <c r="D101" s="28">
        <f t="shared" si="9"/>
        <v>1.7500000000000071E-2</v>
      </c>
      <c r="F101" s="26">
        <v>2040</v>
      </c>
      <c r="G101" s="27">
        <f t="shared" si="3"/>
        <v>51136</v>
      </c>
      <c r="H101" s="113">
        <v>1.7500000000000071E-2</v>
      </c>
      <c r="I101" s="28">
        <v>1.7500000000000071E-2</v>
      </c>
      <c r="K101" s="26">
        <v>2040</v>
      </c>
      <c r="L101" s="169">
        <f t="shared" si="2"/>
        <v>12</v>
      </c>
      <c r="M101" s="113">
        <f t="shared" si="8"/>
        <v>1.7500000000000071E-2</v>
      </c>
      <c r="N101" s="28">
        <f t="shared" si="4"/>
        <v>1.7500000000000071E-2</v>
      </c>
    </row>
    <row r="102" spans="2:14" x14ac:dyDescent="0.35">
      <c r="B102" s="23">
        <v>2041</v>
      </c>
      <c r="C102" s="24"/>
      <c r="D102" s="28">
        <f t="shared" si="9"/>
        <v>1.7500000000000071E-2</v>
      </c>
      <c r="F102" s="26">
        <v>2041</v>
      </c>
      <c r="G102" s="27">
        <f t="shared" si="3"/>
        <v>51502</v>
      </c>
      <c r="H102" s="113">
        <v>1.7500000000000071E-2</v>
      </c>
      <c r="I102" s="28">
        <v>1.7500000000000071E-2</v>
      </c>
      <c r="K102" s="26">
        <v>2041</v>
      </c>
      <c r="L102" s="169">
        <f t="shared" si="2"/>
        <v>12</v>
      </c>
      <c r="M102" s="113">
        <f t="shared" si="8"/>
        <v>1.7500000000000071E-2</v>
      </c>
      <c r="N102" s="28">
        <f t="shared" si="4"/>
        <v>1.7500000000000071E-2</v>
      </c>
    </row>
    <row r="103" spans="2:14" x14ac:dyDescent="0.35">
      <c r="B103" s="23">
        <v>2042</v>
      </c>
      <c r="C103" s="24"/>
      <c r="D103" s="28">
        <f t="shared" si="9"/>
        <v>1.7500000000000071E-2</v>
      </c>
      <c r="F103" s="26">
        <v>2042</v>
      </c>
      <c r="G103" s="27">
        <f t="shared" si="3"/>
        <v>51867</v>
      </c>
      <c r="H103" s="113">
        <v>1.7500000000000071E-2</v>
      </c>
      <c r="I103" s="28">
        <v>1.7500000000000071E-2</v>
      </c>
      <c r="K103" s="26">
        <v>2042</v>
      </c>
      <c r="L103" s="169">
        <f t="shared" si="2"/>
        <v>12</v>
      </c>
      <c r="M103" s="113">
        <f t="shared" si="8"/>
        <v>1.7500000000000071E-2</v>
      </c>
      <c r="N103" s="28">
        <f t="shared" si="4"/>
        <v>1.7500000000000071E-2</v>
      </c>
    </row>
    <row r="104" spans="2:14" x14ac:dyDescent="0.35">
      <c r="B104" s="23">
        <v>2043</v>
      </c>
      <c r="C104" s="24"/>
      <c r="D104" s="28">
        <f t="shared" si="9"/>
        <v>1.7500000000000071E-2</v>
      </c>
      <c r="F104" s="26">
        <v>2043</v>
      </c>
      <c r="G104" s="27">
        <f t="shared" si="3"/>
        <v>52232</v>
      </c>
      <c r="H104" s="113">
        <v>1.7500000000000071E-2</v>
      </c>
      <c r="I104" s="28">
        <v>1.7500000000000071E-2</v>
      </c>
      <c r="K104" s="26">
        <v>2043</v>
      </c>
      <c r="L104" s="169">
        <f t="shared" si="2"/>
        <v>12</v>
      </c>
      <c r="M104" s="113">
        <f t="shared" si="8"/>
        <v>1.7500000000000071E-2</v>
      </c>
      <c r="N104" s="28">
        <f t="shared" si="4"/>
        <v>1.7500000000000071E-2</v>
      </c>
    </row>
    <row r="105" spans="2:14" x14ac:dyDescent="0.35">
      <c r="B105" s="23">
        <v>2044</v>
      </c>
      <c r="C105" s="24"/>
      <c r="D105" s="28">
        <f t="shared" si="9"/>
        <v>1.7500000000000071E-2</v>
      </c>
      <c r="F105" s="26">
        <v>2044</v>
      </c>
      <c r="G105" s="27">
        <f t="shared" si="3"/>
        <v>52597</v>
      </c>
      <c r="H105" s="113">
        <v>1.7500000000000071E-2</v>
      </c>
      <c r="I105" s="28">
        <v>1.7500000000000071E-2</v>
      </c>
      <c r="K105" s="26">
        <v>2044</v>
      </c>
      <c r="L105" s="169">
        <f t="shared" si="2"/>
        <v>12</v>
      </c>
      <c r="M105" s="113">
        <f t="shared" si="8"/>
        <v>1.7500000000000071E-2</v>
      </c>
      <c r="N105" s="28">
        <f t="shared" si="4"/>
        <v>1.7500000000000071E-2</v>
      </c>
    </row>
    <row r="106" spans="2:14" x14ac:dyDescent="0.35">
      <c r="B106" s="23">
        <v>2045</v>
      </c>
      <c r="C106" s="24"/>
      <c r="D106" s="28">
        <f t="shared" si="9"/>
        <v>1.7500000000000071E-2</v>
      </c>
      <c r="F106" s="26">
        <v>2045</v>
      </c>
      <c r="G106" s="27">
        <f t="shared" si="3"/>
        <v>52963</v>
      </c>
      <c r="H106" s="113">
        <v>1.7500000000000071E-2</v>
      </c>
      <c r="I106" s="28">
        <v>1.7500000000000071E-2</v>
      </c>
      <c r="K106" s="26">
        <v>2045</v>
      </c>
      <c r="L106" s="169">
        <f t="shared" si="2"/>
        <v>12</v>
      </c>
      <c r="M106" s="113">
        <f t="shared" si="8"/>
        <v>1.7500000000000071E-2</v>
      </c>
      <c r="N106" s="28">
        <f t="shared" si="4"/>
        <v>1.7500000000000071E-2</v>
      </c>
    </row>
    <row r="107" spans="2:14" x14ac:dyDescent="0.35">
      <c r="B107" s="23">
        <v>2046</v>
      </c>
      <c r="C107" s="24"/>
      <c r="D107" s="28">
        <f t="shared" si="9"/>
        <v>1.7500000000000071E-2</v>
      </c>
      <c r="F107" s="26">
        <v>2046</v>
      </c>
      <c r="G107" s="27">
        <f t="shared" si="3"/>
        <v>53328</v>
      </c>
      <c r="H107" s="113">
        <v>1.7500000000000071E-2</v>
      </c>
      <c r="I107" s="28">
        <v>1.7500000000000071E-2</v>
      </c>
      <c r="K107" s="26">
        <v>2046</v>
      </c>
      <c r="L107" s="169">
        <f t="shared" si="2"/>
        <v>12</v>
      </c>
      <c r="M107" s="113">
        <f t="shared" si="8"/>
        <v>1.7500000000000071E-2</v>
      </c>
      <c r="N107" s="28">
        <f t="shared" si="4"/>
        <v>1.7500000000000071E-2</v>
      </c>
    </row>
    <row r="108" spans="2:14" x14ac:dyDescent="0.35">
      <c r="B108" s="23">
        <v>2047</v>
      </c>
      <c r="C108" s="24"/>
      <c r="D108" s="28">
        <f t="shared" si="9"/>
        <v>1.7500000000000071E-2</v>
      </c>
      <c r="F108" s="26">
        <v>2047</v>
      </c>
      <c r="G108" s="27">
        <f t="shared" si="3"/>
        <v>53693</v>
      </c>
      <c r="H108" s="113">
        <v>1.7500000000000071E-2</v>
      </c>
      <c r="I108" s="28">
        <v>1.7500000000000071E-2</v>
      </c>
      <c r="K108" s="26">
        <v>2047</v>
      </c>
      <c r="L108" s="169">
        <f t="shared" si="2"/>
        <v>12</v>
      </c>
      <c r="M108" s="113">
        <f t="shared" si="8"/>
        <v>1.7500000000000071E-2</v>
      </c>
      <c r="N108" s="28">
        <f t="shared" si="4"/>
        <v>1.7500000000000071E-2</v>
      </c>
    </row>
    <row r="109" spans="2:14" x14ac:dyDescent="0.35">
      <c r="B109" s="23">
        <v>2048</v>
      </c>
      <c r="C109" s="24"/>
      <c r="D109" s="28">
        <f t="shared" si="9"/>
        <v>1.7500000000000071E-2</v>
      </c>
      <c r="F109" s="26">
        <v>2048</v>
      </c>
      <c r="G109" s="27">
        <f t="shared" si="3"/>
        <v>54058</v>
      </c>
      <c r="H109" s="113">
        <v>1.7500000000000071E-2</v>
      </c>
      <c r="I109" s="28">
        <v>1.7500000000000071E-2</v>
      </c>
      <c r="K109" s="26">
        <v>2048</v>
      </c>
      <c r="L109" s="169">
        <f t="shared" si="2"/>
        <v>12</v>
      </c>
      <c r="M109" s="113">
        <f t="shared" si="8"/>
        <v>1.7500000000000071E-2</v>
      </c>
      <c r="N109" s="28">
        <f t="shared" si="4"/>
        <v>1.7500000000000071E-2</v>
      </c>
    </row>
    <row r="110" spans="2:14" x14ac:dyDescent="0.35">
      <c r="B110" s="23">
        <v>2049</v>
      </c>
      <c r="C110" s="24"/>
      <c r="D110" s="28">
        <f t="shared" si="9"/>
        <v>1.7500000000000071E-2</v>
      </c>
      <c r="F110" s="26">
        <v>2049</v>
      </c>
      <c r="G110" s="27">
        <f t="shared" si="3"/>
        <v>54424</v>
      </c>
      <c r="H110" s="113">
        <v>1.7500000000000071E-2</v>
      </c>
      <c r="I110" s="28">
        <v>1.7500000000000071E-2</v>
      </c>
      <c r="K110" s="26">
        <v>2049</v>
      </c>
      <c r="L110" s="169">
        <f t="shared" si="2"/>
        <v>12</v>
      </c>
      <c r="M110" s="113">
        <f t="shared" si="8"/>
        <v>1.7500000000000071E-2</v>
      </c>
      <c r="N110" s="28">
        <f t="shared" si="4"/>
        <v>1.7500000000000071E-2</v>
      </c>
    </row>
    <row r="111" spans="2:14" x14ac:dyDescent="0.35">
      <c r="B111" s="23">
        <v>2050</v>
      </c>
      <c r="C111" s="24"/>
      <c r="D111" s="28">
        <f t="shared" si="9"/>
        <v>1.7500000000000071E-2</v>
      </c>
      <c r="F111" s="26">
        <v>2050</v>
      </c>
      <c r="G111" s="27">
        <f t="shared" si="3"/>
        <v>54789</v>
      </c>
      <c r="H111" s="113">
        <v>1.7500000000000071E-2</v>
      </c>
      <c r="I111" s="28">
        <v>1.7500000000000071E-2</v>
      </c>
      <c r="K111" s="26">
        <v>2050</v>
      </c>
      <c r="L111" s="169">
        <f t="shared" si="2"/>
        <v>12</v>
      </c>
      <c r="M111" s="113">
        <f t="shared" si="8"/>
        <v>1.7500000000000071E-2</v>
      </c>
      <c r="N111" s="28">
        <f t="shared" si="4"/>
        <v>1.7500000000000071E-2</v>
      </c>
    </row>
    <row r="112" spans="2:14" x14ac:dyDescent="0.35">
      <c r="B112" s="23">
        <v>2051</v>
      </c>
      <c r="C112" s="24"/>
      <c r="D112" s="28">
        <f t="shared" si="9"/>
        <v>1.7500000000000071E-2</v>
      </c>
      <c r="F112" s="26">
        <v>2051</v>
      </c>
      <c r="G112" s="27">
        <f t="shared" si="3"/>
        <v>55154</v>
      </c>
      <c r="H112" s="113">
        <v>1.7500000000000071E-2</v>
      </c>
      <c r="I112" s="28">
        <v>1.7500000000000071E-2</v>
      </c>
      <c r="K112" s="26">
        <v>2051</v>
      </c>
      <c r="L112" s="169">
        <f t="shared" si="2"/>
        <v>12</v>
      </c>
      <c r="M112" s="113">
        <f t="shared" si="8"/>
        <v>1.7500000000000071E-2</v>
      </c>
      <c r="N112" s="28">
        <f t="shared" si="4"/>
        <v>1.7500000000000071E-2</v>
      </c>
    </row>
    <row r="113" spans="2:14" x14ac:dyDescent="0.35">
      <c r="B113" s="23">
        <v>2052</v>
      </c>
      <c r="C113" s="29"/>
      <c r="D113" s="28">
        <f t="shared" si="9"/>
        <v>1.7500000000000071E-2</v>
      </c>
      <c r="F113" s="26">
        <v>2052</v>
      </c>
      <c r="G113" s="27">
        <f t="shared" si="3"/>
        <v>55519</v>
      </c>
      <c r="H113" s="113">
        <v>1.7500000000000071E-2</v>
      </c>
      <c r="I113" s="28">
        <v>1.7500000000000071E-2</v>
      </c>
      <c r="K113" s="26">
        <v>2052</v>
      </c>
      <c r="L113" s="169">
        <f t="shared" si="2"/>
        <v>12</v>
      </c>
      <c r="M113" s="113">
        <f t="shared" si="8"/>
        <v>1.7500000000000071E-2</v>
      </c>
      <c r="N113" s="28">
        <f t="shared" si="4"/>
        <v>1.7500000000000071E-2</v>
      </c>
    </row>
    <row r="114" spans="2:14" x14ac:dyDescent="0.35">
      <c r="B114" s="23">
        <v>2053</v>
      </c>
      <c r="C114" s="29"/>
      <c r="D114" s="28">
        <f t="shared" si="9"/>
        <v>1.7500000000000071E-2</v>
      </c>
      <c r="F114" s="26">
        <v>2053</v>
      </c>
      <c r="G114" s="27">
        <f t="shared" si="3"/>
        <v>55885</v>
      </c>
      <c r="H114" s="113">
        <v>1.7500000000000071E-2</v>
      </c>
      <c r="I114" s="28">
        <v>1.7500000000000071E-2</v>
      </c>
      <c r="K114" s="26">
        <v>2053</v>
      </c>
      <c r="L114" s="169">
        <f t="shared" si="2"/>
        <v>12</v>
      </c>
      <c r="M114" s="113">
        <f t="shared" si="8"/>
        <v>1.7500000000000071E-2</v>
      </c>
      <c r="N114" s="28">
        <f t="shared" si="4"/>
        <v>1.7500000000000071E-2</v>
      </c>
    </row>
    <row r="115" spans="2:14" x14ac:dyDescent="0.35">
      <c r="B115" s="23">
        <v>2054</v>
      </c>
      <c r="C115" s="29"/>
      <c r="D115" s="28">
        <f t="shared" si="9"/>
        <v>1.7500000000000071E-2</v>
      </c>
      <c r="F115" s="26">
        <v>2054</v>
      </c>
      <c r="G115" s="27">
        <f t="shared" si="3"/>
        <v>56250</v>
      </c>
      <c r="H115" s="113">
        <v>1.7500000000000071E-2</v>
      </c>
      <c r="I115" s="28">
        <v>1.7500000000000071E-2</v>
      </c>
      <c r="K115" s="26">
        <v>2054</v>
      </c>
      <c r="L115" s="169">
        <f t="shared" si="2"/>
        <v>12</v>
      </c>
      <c r="M115" s="113">
        <f t="shared" si="8"/>
        <v>1.7500000000000071E-2</v>
      </c>
      <c r="N115" s="28">
        <f t="shared" si="4"/>
        <v>1.7500000000000071E-2</v>
      </c>
    </row>
    <row r="116" spans="2:14" x14ac:dyDescent="0.35">
      <c r="B116" s="23">
        <v>2055</v>
      </c>
      <c r="C116" s="29"/>
      <c r="D116" s="28">
        <f t="shared" si="9"/>
        <v>1.7500000000000071E-2</v>
      </c>
      <c r="F116" s="26">
        <v>2055</v>
      </c>
      <c r="G116" s="27">
        <f t="shared" si="3"/>
        <v>56615</v>
      </c>
      <c r="H116" s="113">
        <v>1.7500000000000071E-2</v>
      </c>
      <c r="I116" s="28">
        <v>1.7500000000000071E-2</v>
      </c>
      <c r="K116" s="26">
        <v>2055</v>
      </c>
      <c r="L116" s="169">
        <f t="shared" si="2"/>
        <v>12</v>
      </c>
      <c r="M116" s="113">
        <f t="shared" si="8"/>
        <v>1.7500000000000071E-2</v>
      </c>
      <c r="N116" s="28">
        <f t="shared" si="4"/>
        <v>1.7500000000000071E-2</v>
      </c>
    </row>
    <row r="117" spans="2:14" x14ac:dyDescent="0.35">
      <c r="B117" s="23">
        <v>2056</v>
      </c>
      <c r="C117" s="29"/>
      <c r="D117" s="28">
        <f t="shared" si="9"/>
        <v>1.7500000000000071E-2</v>
      </c>
      <c r="F117" s="26">
        <v>2056</v>
      </c>
      <c r="G117" s="27">
        <f t="shared" si="3"/>
        <v>56980</v>
      </c>
      <c r="H117" s="113">
        <v>1.7500000000000071E-2</v>
      </c>
      <c r="I117" s="28">
        <v>1.7500000000000071E-2</v>
      </c>
      <c r="K117" s="26">
        <v>2056</v>
      </c>
      <c r="L117" s="169">
        <f t="shared" si="2"/>
        <v>12</v>
      </c>
      <c r="M117" s="113">
        <f t="shared" si="8"/>
        <v>1.7500000000000071E-2</v>
      </c>
      <c r="N117" s="28">
        <f t="shared" si="4"/>
        <v>1.7500000000000071E-2</v>
      </c>
    </row>
    <row r="118" spans="2:14" x14ac:dyDescent="0.35">
      <c r="B118" s="23">
        <v>2057</v>
      </c>
      <c r="C118" s="29"/>
      <c r="D118" s="28">
        <f t="shared" si="9"/>
        <v>1.7500000000000071E-2</v>
      </c>
      <c r="F118" s="26">
        <v>2057</v>
      </c>
      <c r="G118" s="27">
        <f t="shared" si="3"/>
        <v>57346</v>
      </c>
      <c r="H118" s="113">
        <v>1.7500000000000071E-2</v>
      </c>
      <c r="I118" s="28">
        <v>1.7500000000000071E-2</v>
      </c>
      <c r="K118" s="26">
        <v>2057</v>
      </c>
      <c r="L118" s="169">
        <f t="shared" si="2"/>
        <v>12</v>
      </c>
      <c r="M118" s="113">
        <f t="shared" si="8"/>
        <v>1.7500000000000071E-2</v>
      </c>
      <c r="N118" s="28">
        <f t="shared" si="4"/>
        <v>1.7500000000000071E-2</v>
      </c>
    </row>
    <row r="119" spans="2:14" x14ac:dyDescent="0.35">
      <c r="B119" s="23">
        <v>2058</v>
      </c>
      <c r="C119" s="29"/>
      <c r="D119" s="28">
        <f t="shared" si="9"/>
        <v>1.7500000000000071E-2</v>
      </c>
      <c r="F119" s="26">
        <v>2058</v>
      </c>
      <c r="G119" s="27">
        <f t="shared" si="3"/>
        <v>57711</v>
      </c>
      <c r="H119" s="113">
        <v>1.7500000000000071E-2</v>
      </c>
      <c r="I119" s="28">
        <v>1.7500000000000071E-2</v>
      </c>
      <c r="K119" s="26">
        <v>2058</v>
      </c>
      <c r="L119" s="169">
        <f t="shared" si="2"/>
        <v>12</v>
      </c>
      <c r="M119" s="113">
        <f t="shared" si="8"/>
        <v>1.7500000000000071E-2</v>
      </c>
      <c r="N119" s="28">
        <f t="shared" si="4"/>
        <v>1.7500000000000071E-2</v>
      </c>
    </row>
    <row r="120" spans="2:14" x14ac:dyDescent="0.35">
      <c r="B120" s="23">
        <v>2059</v>
      </c>
      <c r="C120" s="29"/>
      <c r="D120" s="28">
        <f t="shared" si="9"/>
        <v>1.7500000000000071E-2</v>
      </c>
      <c r="F120" s="26">
        <v>2059</v>
      </c>
      <c r="G120" s="27">
        <f t="shared" si="3"/>
        <v>58076</v>
      </c>
      <c r="H120" s="113">
        <v>1.7500000000000071E-2</v>
      </c>
      <c r="I120" s="28">
        <v>1.7500000000000071E-2</v>
      </c>
      <c r="K120" s="26">
        <v>2059</v>
      </c>
      <c r="L120" s="169">
        <f t="shared" si="2"/>
        <v>12</v>
      </c>
      <c r="M120" s="113">
        <f t="shared" si="8"/>
        <v>1.7500000000000071E-2</v>
      </c>
      <c r="N120" s="28">
        <f t="shared" si="4"/>
        <v>1.7500000000000071E-2</v>
      </c>
    </row>
    <row r="121" spans="2:14" x14ac:dyDescent="0.35">
      <c r="B121" s="23">
        <v>2060</v>
      </c>
      <c r="C121" s="29"/>
      <c r="D121" s="28">
        <f t="shared" si="9"/>
        <v>1.7500000000000071E-2</v>
      </c>
      <c r="F121" s="26">
        <v>2060</v>
      </c>
      <c r="G121" s="27">
        <f t="shared" si="3"/>
        <v>58441</v>
      </c>
      <c r="H121" s="113">
        <v>1.7500000000000071E-2</v>
      </c>
      <c r="I121" s="28">
        <v>1.7500000000000071E-2</v>
      </c>
      <c r="K121" s="26">
        <v>2060</v>
      </c>
      <c r="L121" s="169">
        <f t="shared" si="2"/>
        <v>12</v>
      </c>
      <c r="M121" s="113">
        <f t="shared" si="8"/>
        <v>1.7500000000000071E-2</v>
      </c>
      <c r="N121" s="28">
        <f t="shared" si="4"/>
        <v>1.7500000000000071E-2</v>
      </c>
    </row>
    <row r="122" spans="2:14" x14ac:dyDescent="0.35">
      <c r="B122" s="23">
        <v>2061</v>
      </c>
      <c r="C122" s="29"/>
      <c r="D122" s="28">
        <f t="shared" si="9"/>
        <v>1.7500000000000071E-2</v>
      </c>
      <c r="F122" s="26">
        <v>2061</v>
      </c>
      <c r="G122" s="27">
        <f t="shared" si="3"/>
        <v>58807</v>
      </c>
      <c r="H122" s="113">
        <v>1.7500000000000071E-2</v>
      </c>
      <c r="I122" s="28">
        <v>1.7500000000000071E-2</v>
      </c>
      <c r="K122" s="26">
        <v>2061</v>
      </c>
      <c r="L122" s="169">
        <f t="shared" si="2"/>
        <v>12</v>
      </c>
      <c r="M122" s="113">
        <f t="shared" si="8"/>
        <v>1.7500000000000071E-2</v>
      </c>
      <c r="N122" s="28">
        <f t="shared" si="4"/>
        <v>1.7500000000000071E-2</v>
      </c>
    </row>
    <row r="123" spans="2:14" x14ac:dyDescent="0.35">
      <c r="B123" s="23">
        <v>2062</v>
      </c>
      <c r="C123" s="29"/>
      <c r="D123" s="28">
        <f t="shared" si="9"/>
        <v>1.7500000000000071E-2</v>
      </c>
      <c r="F123" s="26">
        <v>2062</v>
      </c>
      <c r="G123" s="27">
        <f t="shared" si="3"/>
        <v>59172</v>
      </c>
      <c r="H123" s="113">
        <v>1.7500000000000071E-2</v>
      </c>
      <c r="I123" s="28">
        <v>1.7500000000000071E-2</v>
      </c>
      <c r="K123" s="26">
        <v>2062</v>
      </c>
      <c r="L123" s="169">
        <f t="shared" si="2"/>
        <v>12</v>
      </c>
      <c r="M123" s="113">
        <f t="shared" si="8"/>
        <v>1.7500000000000071E-2</v>
      </c>
      <c r="N123" s="28">
        <f t="shared" si="4"/>
        <v>1.7500000000000071E-2</v>
      </c>
    </row>
    <row r="124" spans="2:14" x14ac:dyDescent="0.35">
      <c r="B124" s="23">
        <v>2063</v>
      </c>
      <c r="C124" s="29"/>
      <c r="D124" s="28">
        <f t="shared" si="9"/>
        <v>1.7500000000000071E-2</v>
      </c>
      <c r="F124" s="26">
        <v>2063</v>
      </c>
      <c r="G124" s="27">
        <f t="shared" si="3"/>
        <v>59537</v>
      </c>
      <c r="H124" s="113">
        <v>1.7500000000000071E-2</v>
      </c>
      <c r="I124" s="28">
        <v>1.7500000000000071E-2</v>
      </c>
      <c r="K124" s="26">
        <v>2063</v>
      </c>
      <c r="L124" s="169">
        <f t="shared" si="2"/>
        <v>12</v>
      </c>
      <c r="M124" s="113">
        <f t="shared" si="8"/>
        <v>1.7500000000000071E-2</v>
      </c>
      <c r="N124" s="28">
        <f t="shared" si="4"/>
        <v>1.7500000000000071E-2</v>
      </c>
    </row>
    <row r="125" spans="2:14" x14ac:dyDescent="0.35">
      <c r="B125" s="23">
        <v>2064</v>
      </c>
      <c r="C125" s="29"/>
      <c r="D125" s="28">
        <f t="shared" si="9"/>
        <v>1.7500000000000071E-2</v>
      </c>
      <c r="F125" s="26">
        <v>2064</v>
      </c>
      <c r="G125" s="27">
        <f t="shared" si="3"/>
        <v>59902</v>
      </c>
      <c r="H125" s="113">
        <v>1.7500000000000071E-2</v>
      </c>
      <c r="I125" s="28">
        <v>1.7500000000000071E-2</v>
      </c>
      <c r="K125" s="26">
        <v>2064</v>
      </c>
      <c r="L125" s="169">
        <f t="shared" si="2"/>
        <v>12</v>
      </c>
      <c r="M125" s="113">
        <f t="shared" si="8"/>
        <v>1.7500000000000071E-2</v>
      </c>
      <c r="N125" s="28">
        <f t="shared" si="4"/>
        <v>1.7500000000000071E-2</v>
      </c>
    </row>
    <row r="126" spans="2:14" x14ac:dyDescent="0.35">
      <c r="B126" s="23">
        <v>2065</v>
      </c>
      <c r="C126" s="29"/>
      <c r="D126" s="28">
        <f t="shared" si="9"/>
        <v>1.7500000000000071E-2</v>
      </c>
      <c r="F126" s="26">
        <v>2065</v>
      </c>
      <c r="G126" s="27">
        <f t="shared" si="3"/>
        <v>60268</v>
      </c>
      <c r="H126" s="113">
        <v>1.7500000000000071E-2</v>
      </c>
      <c r="I126" s="28">
        <v>1.7500000000000071E-2</v>
      </c>
      <c r="K126" s="26">
        <v>2065</v>
      </c>
      <c r="L126" s="169">
        <f t="shared" si="2"/>
        <v>12</v>
      </c>
      <c r="M126" s="113">
        <f t="shared" si="8"/>
        <v>1.7500000000000071E-2</v>
      </c>
      <c r="N126" s="28">
        <f t="shared" si="4"/>
        <v>1.7500000000000071E-2</v>
      </c>
    </row>
    <row r="127" spans="2:14" x14ac:dyDescent="0.35">
      <c r="B127" s="23">
        <v>2066</v>
      </c>
      <c r="C127" s="29"/>
      <c r="D127" s="28">
        <f t="shared" si="9"/>
        <v>1.7500000000000071E-2</v>
      </c>
      <c r="F127" s="26">
        <v>2066</v>
      </c>
      <c r="G127" s="27">
        <f t="shared" si="3"/>
        <v>60633</v>
      </c>
      <c r="H127" s="113">
        <v>1.7500000000000071E-2</v>
      </c>
      <c r="I127" s="28">
        <v>1.7500000000000071E-2</v>
      </c>
      <c r="K127" s="26">
        <v>2066</v>
      </c>
      <c r="L127" s="169">
        <f t="shared" si="2"/>
        <v>12</v>
      </c>
      <c r="M127" s="113">
        <f t="shared" si="8"/>
        <v>1.7500000000000071E-2</v>
      </c>
      <c r="N127" s="28">
        <f t="shared" si="4"/>
        <v>1.7500000000000071E-2</v>
      </c>
    </row>
    <row r="128" spans="2:14" x14ac:dyDescent="0.35">
      <c r="B128" s="23">
        <v>2067</v>
      </c>
      <c r="C128" s="29"/>
      <c r="D128" s="28">
        <f t="shared" si="9"/>
        <v>1.7500000000000071E-2</v>
      </c>
      <c r="F128" s="26">
        <v>2067</v>
      </c>
      <c r="G128" s="27">
        <f t="shared" si="3"/>
        <v>60998</v>
      </c>
      <c r="H128" s="113">
        <v>1.7500000000000071E-2</v>
      </c>
      <c r="I128" s="28">
        <v>1.7500000000000071E-2</v>
      </c>
      <c r="K128" s="26">
        <v>2067</v>
      </c>
      <c r="L128" s="169">
        <f t="shared" si="2"/>
        <v>12</v>
      </c>
      <c r="M128" s="113">
        <f t="shared" si="8"/>
        <v>1.7500000000000071E-2</v>
      </c>
      <c r="N128" s="28">
        <f t="shared" si="4"/>
        <v>1.7500000000000071E-2</v>
      </c>
    </row>
    <row r="129" spans="2:14" x14ac:dyDescent="0.35">
      <c r="B129" s="23">
        <v>2068</v>
      </c>
      <c r="C129" s="29"/>
      <c r="D129" s="28">
        <f t="shared" si="9"/>
        <v>1.7500000000000071E-2</v>
      </c>
      <c r="F129" s="26">
        <v>2068</v>
      </c>
      <c r="G129" s="27">
        <f t="shared" si="3"/>
        <v>61363</v>
      </c>
      <c r="H129" s="113">
        <v>1.7500000000000071E-2</v>
      </c>
      <c r="I129" s="28">
        <v>1.7500000000000071E-2</v>
      </c>
      <c r="K129" s="26">
        <f>F129</f>
        <v>2068</v>
      </c>
      <c r="L129" s="169">
        <f t="shared" si="2"/>
        <v>12</v>
      </c>
      <c r="M129" s="113">
        <f t="shared" si="8"/>
        <v>1.7500000000000071E-2</v>
      </c>
      <c r="N129" s="28">
        <f t="shared" si="4"/>
        <v>1.7500000000000071E-2</v>
      </c>
    </row>
    <row r="130" spans="2:14" x14ac:dyDescent="0.35">
      <c r="B130" s="23">
        <v>2069</v>
      </c>
      <c r="C130" s="29"/>
      <c r="D130" s="28">
        <f t="shared" si="9"/>
        <v>1.7500000000000071E-2</v>
      </c>
      <c r="F130" s="26">
        <v>2069</v>
      </c>
      <c r="G130" s="27">
        <f t="shared" si="3"/>
        <v>61729</v>
      </c>
      <c r="H130" s="113">
        <v>1.7500000000000071E-2</v>
      </c>
      <c r="I130" s="28">
        <v>1.7500000000000071E-2</v>
      </c>
      <c r="K130" s="26">
        <f t="shared" ref="K130:K131" si="10">F130</f>
        <v>2069</v>
      </c>
      <c r="L130" s="169">
        <f t="shared" si="2"/>
        <v>12</v>
      </c>
      <c r="M130" s="113">
        <f>H129*(12-L130)/12+H130*L130/12</f>
        <v>1.7500000000000071E-2</v>
      </c>
      <c r="N130" s="28">
        <f>M130</f>
        <v>1.7500000000000071E-2</v>
      </c>
    </row>
    <row r="131" spans="2:14" ht="15" thickBot="1" x14ac:dyDescent="0.4">
      <c r="B131" s="23">
        <v>2070</v>
      </c>
      <c r="C131" s="287"/>
      <c r="D131" s="288">
        <f t="shared" si="9"/>
        <v>1.7500000000000071E-2</v>
      </c>
      <c r="F131" s="26">
        <v>2070</v>
      </c>
      <c r="G131" s="290">
        <f t="shared" ref="G131" si="11">DATE(F131,1,1)</f>
        <v>62094</v>
      </c>
      <c r="H131" s="291">
        <v>1.7500000000000071E-2</v>
      </c>
      <c r="I131" s="288">
        <v>1.7500000000000071E-2</v>
      </c>
      <c r="K131" s="289">
        <f t="shared" si="10"/>
        <v>2070</v>
      </c>
      <c r="L131" s="292">
        <f t="shared" ref="L131" si="12">12-MONTH(G131)+1</f>
        <v>12</v>
      </c>
      <c r="M131" s="291">
        <f t="shared" ref="M131" si="13">H130*(12-L131)/12+H131*L131/12</f>
        <v>1.7500000000000071E-2</v>
      </c>
      <c r="N131" s="288">
        <f t="shared" ref="N131" si="14">M131</f>
        <v>1.7500000000000071E-2</v>
      </c>
    </row>
    <row r="132" spans="2:14" ht="41.25" customHeight="1" x14ac:dyDescent="0.35">
      <c r="B132" s="494" t="s">
        <v>17</v>
      </c>
      <c r="C132" s="494"/>
      <c r="D132" s="494"/>
      <c r="F132" s="494" t="s">
        <v>17</v>
      </c>
      <c r="G132" s="494"/>
      <c r="H132" s="494"/>
      <c r="I132" s="494"/>
      <c r="K132" s="494" t="s">
        <v>17</v>
      </c>
      <c r="L132" s="494"/>
      <c r="M132" s="494"/>
      <c r="N132" s="494"/>
    </row>
  </sheetData>
  <mergeCells count="12">
    <mergeCell ref="L4:L6"/>
    <mergeCell ref="M4:N5"/>
    <mergeCell ref="K132:N132"/>
    <mergeCell ref="B132:D132"/>
    <mergeCell ref="F132:I132"/>
    <mergeCell ref="B4:B6"/>
    <mergeCell ref="C4:D4"/>
    <mergeCell ref="F4:F6"/>
    <mergeCell ref="G4:G6"/>
    <mergeCell ref="H4:I5"/>
    <mergeCell ref="C5:C6"/>
    <mergeCell ref="K4:K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131"/>
  <sheetViews>
    <sheetView topLeftCell="A71" zoomScaleNormal="100" workbookViewId="0">
      <selection activeCell="D86" sqref="D86"/>
    </sheetView>
  </sheetViews>
  <sheetFormatPr baseColWidth="10" defaultColWidth="11.453125" defaultRowHeight="14.5" x14ac:dyDescent="0.35"/>
  <cols>
    <col min="1" max="1" width="1.453125" style="1" customWidth="1"/>
    <col min="2" max="2" width="11.453125" style="1"/>
    <col min="3" max="3" width="13.81640625" style="1" customWidth="1"/>
    <col min="4" max="4" width="14.81640625" style="1" customWidth="1"/>
    <col min="5" max="16384" width="11.453125" style="1"/>
  </cols>
  <sheetData>
    <row r="1" spans="2:4" x14ac:dyDescent="0.35">
      <c r="B1" s="8" t="s">
        <v>63</v>
      </c>
      <c r="C1" s="8"/>
    </row>
    <row r="2" spans="2:4" x14ac:dyDescent="0.35">
      <c r="B2" s="1" t="s">
        <v>74</v>
      </c>
    </row>
    <row r="3" spans="2:4" ht="15" thickBot="1" x14ac:dyDescent="0.4"/>
    <row r="4" spans="2:4" ht="25.5" customHeight="1" x14ac:dyDescent="0.35">
      <c r="B4" s="495" t="s">
        <v>1</v>
      </c>
      <c r="C4" s="487" t="s">
        <v>9</v>
      </c>
      <c r="D4" s="504" t="s">
        <v>48</v>
      </c>
    </row>
    <row r="5" spans="2:4" ht="28.9" customHeight="1" thickBot="1" x14ac:dyDescent="0.4">
      <c r="B5" s="496"/>
      <c r="C5" s="488"/>
      <c r="D5" s="505"/>
    </row>
    <row r="6" spans="2:4" x14ac:dyDescent="0.35">
      <c r="B6" s="9">
        <v>1947</v>
      </c>
      <c r="C6" s="14"/>
      <c r="D6" s="151"/>
    </row>
    <row r="7" spans="2:4" x14ac:dyDescent="0.35">
      <c r="B7" s="15">
        <v>1948</v>
      </c>
      <c r="C7" s="19"/>
      <c r="D7" s="152"/>
    </row>
    <row r="8" spans="2:4" x14ac:dyDescent="0.35">
      <c r="B8" s="15">
        <v>1949</v>
      </c>
      <c r="C8" s="19"/>
      <c r="D8" s="152"/>
    </row>
    <row r="9" spans="2:4" x14ac:dyDescent="0.35">
      <c r="B9" s="15">
        <v>1950</v>
      </c>
      <c r="C9" s="19"/>
      <c r="D9" s="152"/>
    </row>
    <row r="10" spans="2:4" x14ac:dyDescent="0.35">
      <c r="B10" s="15">
        <v>1951</v>
      </c>
      <c r="C10" s="19"/>
      <c r="D10" s="152"/>
    </row>
    <row r="11" spans="2:4" x14ac:dyDescent="0.35">
      <c r="B11" s="15">
        <v>1952</v>
      </c>
      <c r="C11" s="19"/>
      <c r="D11" s="152"/>
    </row>
    <row r="12" spans="2:4" x14ac:dyDescent="0.35">
      <c r="B12" s="15">
        <v>1953</v>
      </c>
      <c r="C12" s="19"/>
      <c r="D12" s="152"/>
    </row>
    <row r="13" spans="2:4" x14ac:dyDescent="0.35">
      <c r="B13" s="15">
        <v>1954</v>
      </c>
      <c r="C13" s="19"/>
      <c r="D13" s="152"/>
    </row>
    <row r="14" spans="2:4" x14ac:dyDescent="0.35">
      <c r="B14" s="15">
        <v>1955</v>
      </c>
      <c r="C14" s="19"/>
      <c r="D14" s="152"/>
    </row>
    <row r="15" spans="2:4" x14ac:dyDescent="0.35">
      <c r="B15" s="15">
        <v>1956</v>
      </c>
      <c r="C15" s="19"/>
      <c r="D15" s="152"/>
    </row>
    <row r="16" spans="2:4" x14ac:dyDescent="0.35">
      <c r="B16" s="15">
        <v>1957</v>
      </c>
      <c r="C16" s="19"/>
      <c r="D16" s="152"/>
    </row>
    <row r="17" spans="2:4" x14ac:dyDescent="0.35">
      <c r="B17" s="15">
        <v>1958</v>
      </c>
      <c r="C17" s="19"/>
      <c r="D17" s="152"/>
    </row>
    <row r="18" spans="2:4" x14ac:dyDescent="0.35">
      <c r="B18" s="15">
        <v>1959</v>
      </c>
      <c r="C18" s="19"/>
      <c r="D18" s="152"/>
    </row>
    <row r="19" spans="2:4" x14ac:dyDescent="0.35">
      <c r="B19" s="15">
        <v>1960</v>
      </c>
      <c r="C19" s="19"/>
      <c r="D19" s="152"/>
    </row>
    <row r="20" spans="2:4" x14ac:dyDescent="0.35">
      <c r="B20" s="15">
        <v>1961</v>
      </c>
      <c r="C20" s="19"/>
      <c r="D20" s="152"/>
    </row>
    <row r="21" spans="2:4" x14ac:dyDescent="0.35">
      <c r="B21" s="15">
        <v>1962</v>
      </c>
      <c r="C21" s="19"/>
      <c r="D21" s="152"/>
    </row>
    <row r="22" spans="2:4" x14ac:dyDescent="0.35">
      <c r="B22" s="15">
        <v>1963</v>
      </c>
      <c r="C22" s="19"/>
      <c r="D22" s="152"/>
    </row>
    <row r="23" spans="2:4" x14ac:dyDescent="0.35">
      <c r="B23" s="15">
        <v>1964</v>
      </c>
      <c r="C23" s="19"/>
      <c r="D23" s="152"/>
    </row>
    <row r="24" spans="2:4" x14ac:dyDescent="0.35">
      <c r="B24" s="15">
        <v>1965</v>
      </c>
      <c r="C24" s="19"/>
      <c r="D24" s="152"/>
    </row>
    <row r="25" spans="2:4" x14ac:dyDescent="0.35">
      <c r="B25" s="15">
        <v>1966</v>
      </c>
      <c r="C25" s="19"/>
      <c r="D25" s="152"/>
    </row>
    <row r="26" spans="2:4" x14ac:dyDescent="0.35">
      <c r="B26" s="15">
        <v>1967</v>
      </c>
      <c r="C26" s="19"/>
      <c r="D26" s="152"/>
    </row>
    <row r="27" spans="2:4" x14ac:dyDescent="0.35">
      <c r="B27" s="15">
        <v>1968</v>
      </c>
      <c r="C27" s="19"/>
      <c r="D27" s="152"/>
    </row>
    <row r="28" spans="2:4" x14ac:dyDescent="0.35">
      <c r="B28" s="15">
        <v>1969</v>
      </c>
      <c r="C28" s="19"/>
      <c r="D28" s="152"/>
    </row>
    <row r="29" spans="2:4" x14ac:dyDescent="0.35">
      <c r="B29" s="15">
        <v>1970</v>
      </c>
      <c r="C29" s="19"/>
      <c r="D29" s="152"/>
    </row>
    <row r="30" spans="2:4" x14ac:dyDescent="0.35">
      <c r="B30" s="15">
        <v>1971</v>
      </c>
      <c r="C30" s="19"/>
      <c r="D30" s="152"/>
    </row>
    <row r="31" spans="2:4" x14ac:dyDescent="0.35">
      <c r="B31" s="15">
        <v>1972</v>
      </c>
      <c r="C31" s="19"/>
      <c r="D31" s="152"/>
    </row>
    <row r="32" spans="2:4" x14ac:dyDescent="0.35">
      <c r="B32" s="15">
        <v>1973</v>
      </c>
      <c r="C32" s="19"/>
      <c r="D32" s="152"/>
    </row>
    <row r="33" spans="2:4" x14ac:dyDescent="0.35">
      <c r="B33" s="15">
        <v>1974</v>
      </c>
      <c r="C33" s="19"/>
      <c r="D33" s="152"/>
    </row>
    <row r="34" spans="2:4" x14ac:dyDescent="0.35">
      <c r="B34" s="15">
        <v>1975</v>
      </c>
      <c r="C34" s="19"/>
      <c r="D34" s="152"/>
    </row>
    <row r="35" spans="2:4" x14ac:dyDescent="0.35">
      <c r="B35" s="15">
        <v>1976</v>
      </c>
      <c r="C35" s="19"/>
      <c r="D35" s="152"/>
    </row>
    <row r="36" spans="2:4" x14ac:dyDescent="0.35">
      <c r="B36" s="15">
        <v>1977</v>
      </c>
      <c r="C36" s="19"/>
      <c r="D36" s="152"/>
    </row>
    <row r="37" spans="2:4" x14ac:dyDescent="0.35">
      <c r="B37" s="15">
        <v>1978</v>
      </c>
      <c r="C37" s="19"/>
      <c r="D37" s="152"/>
    </row>
    <row r="38" spans="2:4" x14ac:dyDescent="0.35">
      <c r="B38" s="15">
        <v>1979</v>
      </c>
      <c r="C38" s="19"/>
      <c r="D38" s="152"/>
    </row>
    <row r="39" spans="2:4" x14ac:dyDescent="0.35">
      <c r="B39" s="15">
        <v>1980</v>
      </c>
      <c r="C39" s="19"/>
      <c r="D39" s="152"/>
    </row>
    <row r="40" spans="2:4" x14ac:dyDescent="0.35">
      <c r="B40" s="15">
        <v>1981</v>
      </c>
      <c r="C40" s="19"/>
      <c r="D40" s="152"/>
    </row>
    <row r="41" spans="2:4" x14ac:dyDescent="0.35">
      <c r="B41" s="15">
        <v>1982</v>
      </c>
      <c r="C41" s="19"/>
      <c r="D41" s="152"/>
    </row>
    <row r="42" spans="2:4" x14ac:dyDescent="0.35">
      <c r="B42" s="15">
        <v>1983</v>
      </c>
      <c r="C42" s="19"/>
      <c r="D42" s="152"/>
    </row>
    <row r="43" spans="2:4" x14ac:dyDescent="0.35">
      <c r="B43" s="15">
        <v>1984</v>
      </c>
      <c r="C43" s="19"/>
      <c r="D43" s="152"/>
    </row>
    <row r="44" spans="2:4" x14ac:dyDescent="0.35">
      <c r="B44" s="15">
        <v>1985</v>
      </c>
      <c r="C44" s="19"/>
      <c r="D44" s="152"/>
    </row>
    <row r="45" spans="2:4" x14ac:dyDescent="0.35">
      <c r="B45" s="15">
        <v>1986</v>
      </c>
      <c r="C45" s="19"/>
      <c r="D45" s="152"/>
    </row>
    <row r="46" spans="2:4" x14ac:dyDescent="0.35">
      <c r="B46" s="15">
        <v>1987</v>
      </c>
      <c r="C46" s="19"/>
      <c r="D46" s="152"/>
    </row>
    <row r="47" spans="2:4" x14ac:dyDescent="0.35">
      <c r="B47" s="15">
        <v>1988</v>
      </c>
      <c r="C47" s="19"/>
      <c r="D47" s="152"/>
    </row>
    <row r="48" spans="2:4" x14ac:dyDescent="0.35">
      <c r="B48" s="15">
        <v>1989</v>
      </c>
      <c r="C48" s="19"/>
      <c r="D48" s="152"/>
    </row>
    <row r="49" spans="2:4" x14ac:dyDescent="0.35">
      <c r="B49" s="15">
        <v>1990</v>
      </c>
      <c r="C49" s="19"/>
      <c r="D49" s="152"/>
    </row>
    <row r="50" spans="2:4" x14ac:dyDescent="0.35">
      <c r="B50" s="15">
        <v>1991</v>
      </c>
      <c r="C50" s="19"/>
      <c r="D50" s="152"/>
    </row>
    <row r="51" spans="2:4" x14ac:dyDescent="0.35">
      <c r="B51" s="15">
        <v>1992</v>
      </c>
      <c r="C51" s="19"/>
      <c r="D51" s="152"/>
    </row>
    <row r="52" spans="2:4" x14ac:dyDescent="0.35">
      <c r="B52" s="15">
        <v>1993</v>
      </c>
      <c r="C52" s="19"/>
      <c r="D52" s="152"/>
    </row>
    <row r="53" spans="2:4" x14ac:dyDescent="0.35">
      <c r="B53" s="15">
        <v>1994</v>
      </c>
      <c r="C53" s="19"/>
      <c r="D53" s="152"/>
    </row>
    <row r="54" spans="2:4" x14ac:dyDescent="0.35">
      <c r="B54" s="15">
        <v>1995</v>
      </c>
      <c r="C54" s="19"/>
      <c r="D54" s="152"/>
    </row>
    <row r="55" spans="2:4" x14ac:dyDescent="0.35">
      <c r="B55" s="15">
        <v>1996</v>
      </c>
      <c r="C55" s="19"/>
      <c r="D55" s="152"/>
    </row>
    <row r="56" spans="2:4" x14ac:dyDescent="0.35">
      <c r="B56" s="15">
        <v>1997</v>
      </c>
      <c r="C56" s="19"/>
      <c r="D56" s="152"/>
    </row>
    <row r="57" spans="2:4" x14ac:dyDescent="0.35">
      <c r="B57" s="15">
        <v>1998</v>
      </c>
      <c r="C57" s="19"/>
      <c r="D57" s="152"/>
    </row>
    <row r="58" spans="2:4" x14ac:dyDescent="0.35">
      <c r="B58" s="15">
        <v>1999</v>
      </c>
      <c r="C58" s="19"/>
      <c r="D58" s="152"/>
    </row>
    <row r="59" spans="2:4" x14ac:dyDescent="0.35">
      <c r="B59" s="15">
        <v>2000</v>
      </c>
      <c r="C59" s="19"/>
      <c r="D59" s="152"/>
    </row>
    <row r="60" spans="2:4" x14ac:dyDescent="0.35">
      <c r="B60" s="15">
        <v>2001</v>
      </c>
      <c r="C60" s="19"/>
      <c r="D60" s="152"/>
    </row>
    <row r="61" spans="2:4" x14ac:dyDescent="0.35">
      <c r="B61" s="15">
        <v>2002</v>
      </c>
      <c r="C61" s="19"/>
      <c r="D61" s="152"/>
    </row>
    <row r="62" spans="2:4" x14ac:dyDescent="0.35">
      <c r="B62" s="15">
        <v>2003</v>
      </c>
      <c r="C62" s="19"/>
      <c r="D62" s="152"/>
    </row>
    <row r="63" spans="2:4" x14ac:dyDescent="0.35">
      <c r="B63" s="15">
        <v>2004</v>
      </c>
      <c r="C63" s="19"/>
      <c r="D63" s="152"/>
    </row>
    <row r="64" spans="2:4" x14ac:dyDescent="0.35">
      <c r="B64" s="15">
        <v>2005</v>
      </c>
      <c r="C64" s="19"/>
      <c r="D64" s="152"/>
    </row>
    <row r="65" spans="2:6" x14ac:dyDescent="0.35">
      <c r="B65" s="15">
        <v>2006</v>
      </c>
      <c r="C65" s="20"/>
      <c r="D65" s="152"/>
    </row>
    <row r="66" spans="2:6" x14ac:dyDescent="0.35">
      <c r="B66" s="15">
        <v>2007</v>
      </c>
      <c r="C66" s="20"/>
      <c r="D66" s="152"/>
    </row>
    <row r="67" spans="2:6" x14ac:dyDescent="0.35">
      <c r="B67" s="15">
        <v>2008</v>
      </c>
      <c r="C67" s="20"/>
      <c r="D67" s="152"/>
    </row>
    <row r="68" spans="2:6" x14ac:dyDescent="0.35">
      <c r="B68" s="15">
        <v>2009</v>
      </c>
      <c r="C68" s="20"/>
      <c r="D68" s="152"/>
    </row>
    <row r="69" spans="2:6" x14ac:dyDescent="0.35">
      <c r="B69" s="15">
        <v>2010</v>
      </c>
      <c r="C69" s="20"/>
      <c r="D69" s="152"/>
    </row>
    <row r="70" spans="2:6" x14ac:dyDescent="0.35">
      <c r="B70" s="15">
        <v>2011</v>
      </c>
      <c r="C70" s="20">
        <v>40634</v>
      </c>
      <c r="D70" s="96"/>
    </row>
    <row r="71" spans="2:6" x14ac:dyDescent="0.35">
      <c r="B71" s="15">
        <v>2012</v>
      </c>
      <c r="C71" s="20">
        <v>41000</v>
      </c>
      <c r="D71" s="96"/>
    </row>
    <row r="72" spans="2:6" x14ac:dyDescent="0.35">
      <c r="B72" s="15">
        <v>2013</v>
      </c>
      <c r="C72" s="20">
        <v>41365</v>
      </c>
      <c r="D72" s="96"/>
    </row>
    <row r="73" spans="2:6" x14ac:dyDescent="0.35">
      <c r="B73" s="15">
        <v>2014</v>
      </c>
      <c r="C73" s="20">
        <v>41913</v>
      </c>
      <c r="D73" s="96"/>
    </row>
    <row r="74" spans="2:6" x14ac:dyDescent="0.35">
      <c r="B74" s="15">
        <v>2015</v>
      </c>
      <c r="C74" s="20">
        <f t="shared" ref="C74:C76" si="0">DATE(B74,4,1)</f>
        <v>42095</v>
      </c>
      <c r="D74" s="153">
        <v>0</v>
      </c>
    </row>
    <row r="75" spans="2:6" x14ac:dyDescent="0.35">
      <c r="B75" s="15">
        <v>2016</v>
      </c>
      <c r="C75" s="20">
        <f t="shared" si="0"/>
        <v>42461</v>
      </c>
      <c r="D75" s="153">
        <v>1E-3</v>
      </c>
    </row>
    <row r="76" spans="2:6" x14ac:dyDescent="0.35">
      <c r="B76" s="15">
        <v>2017</v>
      </c>
      <c r="C76" s="20">
        <f t="shared" si="0"/>
        <v>42826</v>
      </c>
      <c r="D76" s="153">
        <v>3.0000000000000001E-3</v>
      </c>
    </row>
    <row r="77" spans="2:6" ht="15" customHeight="1" x14ac:dyDescent="0.35">
      <c r="B77" s="15">
        <v>2018</v>
      </c>
      <c r="C77" s="20"/>
      <c r="D77" s="153"/>
      <c r="F77" s="78"/>
    </row>
    <row r="78" spans="2:6" ht="15" customHeight="1" x14ac:dyDescent="0.35">
      <c r="B78" s="15">
        <v>2019</v>
      </c>
      <c r="C78" s="20">
        <f t="shared" ref="C78:C80" si="1">DATE(B78,4,1)</f>
        <v>43556</v>
      </c>
      <c r="D78" s="153">
        <v>3.0000000000000001E-3</v>
      </c>
      <c r="E78" s="503"/>
      <c r="F78" s="503"/>
    </row>
    <row r="79" spans="2:6" ht="15" customHeight="1" x14ac:dyDescent="0.35">
      <c r="B79" s="15">
        <v>2020</v>
      </c>
      <c r="C79" s="20">
        <f t="shared" si="1"/>
        <v>43922</v>
      </c>
      <c r="D79" s="153">
        <v>3.0000000000000001E-3</v>
      </c>
      <c r="E79" s="503"/>
      <c r="F79" s="503"/>
    </row>
    <row r="80" spans="2:6" x14ac:dyDescent="0.35">
      <c r="B80" s="15">
        <v>2021</v>
      </c>
      <c r="C80" s="20">
        <f t="shared" si="1"/>
        <v>44287</v>
      </c>
      <c r="D80" s="153">
        <v>1E-3</v>
      </c>
      <c r="E80" s="503"/>
      <c r="F80" s="503"/>
    </row>
    <row r="81" spans="2:6" x14ac:dyDescent="0.35">
      <c r="B81" s="15">
        <v>2022</v>
      </c>
      <c r="C81" s="20">
        <f>DATE(B81,4,1)</f>
        <v>44652</v>
      </c>
      <c r="D81" s="153">
        <v>1.8000000000000002E-2</v>
      </c>
      <c r="E81" s="503"/>
      <c r="F81" s="503"/>
    </row>
    <row r="82" spans="2:6" x14ac:dyDescent="0.35">
      <c r="B82" s="15">
        <v>2022</v>
      </c>
      <c r="C82" s="20">
        <f>DATE(B82,7,1)</f>
        <v>44743</v>
      </c>
      <c r="D82" s="153">
        <v>0.04</v>
      </c>
      <c r="E82" s="503"/>
      <c r="F82" s="503"/>
    </row>
    <row r="83" spans="2:6" x14ac:dyDescent="0.35">
      <c r="B83" s="15">
        <v>2023</v>
      </c>
      <c r="C83" s="20">
        <f>DATE(B83,4,1)</f>
        <v>45017</v>
      </c>
      <c r="D83" s="153">
        <v>1.54E-2</v>
      </c>
      <c r="E83" s="503"/>
      <c r="F83" s="503"/>
    </row>
    <row r="84" spans="2:6" x14ac:dyDescent="0.35">
      <c r="B84" s="15">
        <v>2024</v>
      </c>
      <c r="C84" s="20">
        <f t="shared" ref="C84:C129" si="2">DATE(B84,4,1)</f>
        <v>45383</v>
      </c>
      <c r="D84" s="153">
        <v>4.5999999999999999E-2</v>
      </c>
    </row>
    <row r="85" spans="2:6" x14ac:dyDescent="0.35">
      <c r="B85" s="15">
        <v>2025</v>
      </c>
      <c r="C85" s="20">
        <f t="shared" si="2"/>
        <v>45748</v>
      </c>
      <c r="D85" s="153">
        <v>1.7000000000000001E-2</v>
      </c>
    </row>
    <row r="86" spans="2:6" x14ac:dyDescent="0.35">
      <c r="B86" s="150">
        <v>2026</v>
      </c>
      <c r="C86" s="118">
        <f t="shared" si="2"/>
        <v>46113</v>
      </c>
      <c r="D86" s="154">
        <v>8.0000000000000002E-3</v>
      </c>
    </row>
    <row r="87" spans="2:6" x14ac:dyDescent="0.35">
      <c r="B87" s="150">
        <v>2027</v>
      </c>
      <c r="C87" s="118">
        <f t="shared" si="2"/>
        <v>46478</v>
      </c>
      <c r="D87" s="154">
        <v>2.1000000000000001E-2</v>
      </c>
    </row>
    <row r="88" spans="2:6" x14ac:dyDescent="0.35">
      <c r="B88" s="150">
        <v>2028</v>
      </c>
      <c r="C88" s="118">
        <f t="shared" si="2"/>
        <v>46844</v>
      </c>
      <c r="D88" s="154">
        <v>1.4999999999999999E-2</v>
      </c>
    </row>
    <row r="89" spans="2:6" x14ac:dyDescent="0.35">
      <c r="B89" s="150">
        <v>2029</v>
      </c>
      <c r="C89" s="118">
        <f t="shared" si="2"/>
        <v>47209</v>
      </c>
      <c r="D89" s="154">
        <v>1.7999999999999999E-2</v>
      </c>
    </row>
    <row r="90" spans="2:6" x14ac:dyDescent="0.35">
      <c r="B90" s="150">
        <v>2030</v>
      </c>
      <c r="C90" s="118">
        <f t="shared" si="2"/>
        <v>47574</v>
      </c>
      <c r="D90" s="154">
        <v>1.7999999999999999E-2</v>
      </c>
    </row>
    <row r="91" spans="2:6" x14ac:dyDescent="0.35">
      <c r="B91" s="23">
        <v>2031</v>
      </c>
      <c r="C91" s="27">
        <f t="shared" si="2"/>
        <v>47939</v>
      </c>
      <c r="D91" s="155">
        <f>Revalo_RB!H92</f>
        <v>1.7500000000000071E-2</v>
      </c>
    </row>
    <row r="92" spans="2:6" x14ac:dyDescent="0.35">
      <c r="B92" s="23">
        <v>2032</v>
      </c>
      <c r="C92" s="27">
        <f t="shared" si="2"/>
        <v>48305</v>
      </c>
      <c r="D92" s="155">
        <f>Revalo_RB!H93</f>
        <v>1.7500000000000071E-2</v>
      </c>
    </row>
    <row r="93" spans="2:6" x14ac:dyDescent="0.35">
      <c r="B93" s="23">
        <v>2033</v>
      </c>
      <c r="C93" s="27">
        <f t="shared" si="2"/>
        <v>48670</v>
      </c>
      <c r="D93" s="155">
        <f>Revalo_RB!H94</f>
        <v>1.7500000000000071E-2</v>
      </c>
    </row>
    <row r="94" spans="2:6" x14ac:dyDescent="0.35">
      <c r="B94" s="23">
        <v>2034</v>
      </c>
      <c r="C94" s="27">
        <f t="shared" si="2"/>
        <v>49035</v>
      </c>
      <c r="D94" s="155">
        <f>Revalo_RB!H95</f>
        <v>1.7500000000000071E-2</v>
      </c>
    </row>
    <row r="95" spans="2:6" x14ac:dyDescent="0.35">
      <c r="B95" s="23">
        <v>2035</v>
      </c>
      <c r="C95" s="27">
        <f t="shared" si="2"/>
        <v>49400</v>
      </c>
      <c r="D95" s="155">
        <f>Revalo_RB!H96</f>
        <v>1.7500000000000071E-2</v>
      </c>
    </row>
    <row r="96" spans="2:6" x14ac:dyDescent="0.35">
      <c r="B96" s="23">
        <v>2036</v>
      </c>
      <c r="C96" s="27">
        <f t="shared" si="2"/>
        <v>49766</v>
      </c>
      <c r="D96" s="155">
        <f>Revalo_RB!H97</f>
        <v>1.7500000000000071E-2</v>
      </c>
    </row>
    <row r="97" spans="2:4" x14ac:dyDescent="0.35">
      <c r="B97" s="23">
        <v>2037</v>
      </c>
      <c r="C97" s="27">
        <f t="shared" si="2"/>
        <v>50131</v>
      </c>
      <c r="D97" s="155">
        <f>Revalo_RB!H98</f>
        <v>1.7500000000000071E-2</v>
      </c>
    </row>
    <row r="98" spans="2:4" x14ac:dyDescent="0.35">
      <c r="B98" s="23">
        <v>2038</v>
      </c>
      <c r="C98" s="27">
        <f t="shared" si="2"/>
        <v>50496</v>
      </c>
      <c r="D98" s="155">
        <f>Revalo_RB!H99</f>
        <v>1.7500000000000071E-2</v>
      </c>
    </row>
    <row r="99" spans="2:4" x14ac:dyDescent="0.35">
      <c r="B99" s="23">
        <v>2039</v>
      </c>
      <c r="C99" s="27">
        <f t="shared" si="2"/>
        <v>50861</v>
      </c>
      <c r="D99" s="155">
        <f>Revalo_RB!H100</f>
        <v>1.7500000000000071E-2</v>
      </c>
    </row>
    <row r="100" spans="2:4" x14ac:dyDescent="0.35">
      <c r="B100" s="23">
        <v>2040</v>
      </c>
      <c r="C100" s="27">
        <f t="shared" si="2"/>
        <v>51227</v>
      </c>
      <c r="D100" s="155">
        <f>Revalo_RB!H101</f>
        <v>1.7500000000000071E-2</v>
      </c>
    </row>
    <row r="101" spans="2:4" x14ac:dyDescent="0.35">
      <c r="B101" s="23">
        <v>2041</v>
      </c>
      <c r="C101" s="27">
        <f t="shared" si="2"/>
        <v>51592</v>
      </c>
      <c r="D101" s="155">
        <f>Revalo_RB!H102</f>
        <v>1.7500000000000071E-2</v>
      </c>
    </row>
    <row r="102" spans="2:4" x14ac:dyDescent="0.35">
      <c r="B102" s="23">
        <v>2042</v>
      </c>
      <c r="C102" s="27">
        <f t="shared" si="2"/>
        <v>51957</v>
      </c>
      <c r="D102" s="155">
        <f>Revalo_RB!H103</f>
        <v>1.7500000000000071E-2</v>
      </c>
    </row>
    <row r="103" spans="2:4" x14ac:dyDescent="0.35">
      <c r="B103" s="23">
        <v>2043</v>
      </c>
      <c r="C103" s="27">
        <f t="shared" si="2"/>
        <v>52322</v>
      </c>
      <c r="D103" s="155">
        <f>Revalo_RB!H104</f>
        <v>1.7500000000000071E-2</v>
      </c>
    </row>
    <row r="104" spans="2:4" x14ac:dyDescent="0.35">
      <c r="B104" s="23">
        <v>2044</v>
      </c>
      <c r="C104" s="27">
        <f t="shared" si="2"/>
        <v>52688</v>
      </c>
      <c r="D104" s="155">
        <f>Revalo_RB!H105</f>
        <v>1.7500000000000071E-2</v>
      </c>
    </row>
    <row r="105" spans="2:4" x14ac:dyDescent="0.35">
      <c r="B105" s="23">
        <v>2045</v>
      </c>
      <c r="C105" s="27">
        <f t="shared" si="2"/>
        <v>53053</v>
      </c>
      <c r="D105" s="155">
        <f>Revalo_RB!H106</f>
        <v>1.7500000000000071E-2</v>
      </c>
    </row>
    <row r="106" spans="2:4" x14ac:dyDescent="0.35">
      <c r="B106" s="23">
        <v>2046</v>
      </c>
      <c r="C106" s="27">
        <f t="shared" si="2"/>
        <v>53418</v>
      </c>
      <c r="D106" s="155">
        <f>Revalo_RB!H107</f>
        <v>1.7500000000000071E-2</v>
      </c>
    </row>
    <row r="107" spans="2:4" x14ac:dyDescent="0.35">
      <c r="B107" s="23">
        <v>2047</v>
      </c>
      <c r="C107" s="27">
        <f t="shared" si="2"/>
        <v>53783</v>
      </c>
      <c r="D107" s="155">
        <f>Revalo_RB!H108</f>
        <v>1.7500000000000071E-2</v>
      </c>
    </row>
    <row r="108" spans="2:4" x14ac:dyDescent="0.35">
      <c r="B108" s="23">
        <v>2048</v>
      </c>
      <c r="C108" s="27">
        <f t="shared" si="2"/>
        <v>54149</v>
      </c>
      <c r="D108" s="155">
        <f>Revalo_RB!H109</f>
        <v>1.7500000000000071E-2</v>
      </c>
    </row>
    <row r="109" spans="2:4" x14ac:dyDescent="0.35">
      <c r="B109" s="23">
        <v>2049</v>
      </c>
      <c r="C109" s="27">
        <f t="shared" si="2"/>
        <v>54514</v>
      </c>
      <c r="D109" s="155">
        <f>Revalo_RB!H110</f>
        <v>1.7500000000000071E-2</v>
      </c>
    </row>
    <row r="110" spans="2:4" x14ac:dyDescent="0.35">
      <c r="B110" s="23">
        <v>2050</v>
      </c>
      <c r="C110" s="27">
        <f t="shared" si="2"/>
        <v>54879</v>
      </c>
      <c r="D110" s="155">
        <f>Revalo_RB!H111</f>
        <v>1.7500000000000071E-2</v>
      </c>
    </row>
    <row r="111" spans="2:4" x14ac:dyDescent="0.35">
      <c r="B111" s="23">
        <v>2051</v>
      </c>
      <c r="C111" s="27">
        <f t="shared" si="2"/>
        <v>55244</v>
      </c>
      <c r="D111" s="155">
        <f>Revalo_RB!H112</f>
        <v>1.7500000000000071E-2</v>
      </c>
    </row>
    <row r="112" spans="2:4" x14ac:dyDescent="0.35">
      <c r="B112" s="23">
        <v>2052</v>
      </c>
      <c r="C112" s="27">
        <f t="shared" si="2"/>
        <v>55610</v>
      </c>
      <c r="D112" s="155">
        <f>Revalo_RB!H113</f>
        <v>1.7500000000000071E-2</v>
      </c>
    </row>
    <row r="113" spans="2:4" x14ac:dyDescent="0.35">
      <c r="B113" s="23">
        <v>2053</v>
      </c>
      <c r="C113" s="27">
        <f t="shared" si="2"/>
        <v>55975</v>
      </c>
      <c r="D113" s="155">
        <f>Revalo_RB!H114</f>
        <v>1.7500000000000071E-2</v>
      </c>
    </row>
    <row r="114" spans="2:4" x14ac:dyDescent="0.35">
      <c r="B114" s="23">
        <v>2054</v>
      </c>
      <c r="C114" s="27">
        <f t="shared" si="2"/>
        <v>56340</v>
      </c>
      <c r="D114" s="155">
        <f>Revalo_RB!H115</f>
        <v>1.7500000000000071E-2</v>
      </c>
    </row>
    <row r="115" spans="2:4" x14ac:dyDescent="0.35">
      <c r="B115" s="23">
        <v>2055</v>
      </c>
      <c r="C115" s="27">
        <f t="shared" si="2"/>
        <v>56705</v>
      </c>
      <c r="D115" s="155">
        <f>Revalo_RB!H116</f>
        <v>1.7500000000000071E-2</v>
      </c>
    </row>
    <row r="116" spans="2:4" x14ac:dyDescent="0.35">
      <c r="B116" s="23">
        <v>2056</v>
      </c>
      <c r="C116" s="27">
        <f t="shared" si="2"/>
        <v>57071</v>
      </c>
      <c r="D116" s="155">
        <f>Revalo_RB!H117</f>
        <v>1.7500000000000071E-2</v>
      </c>
    </row>
    <row r="117" spans="2:4" x14ac:dyDescent="0.35">
      <c r="B117" s="23">
        <v>2057</v>
      </c>
      <c r="C117" s="27">
        <f t="shared" si="2"/>
        <v>57436</v>
      </c>
      <c r="D117" s="155">
        <f>Revalo_RB!H118</f>
        <v>1.7500000000000071E-2</v>
      </c>
    </row>
    <row r="118" spans="2:4" x14ac:dyDescent="0.35">
      <c r="B118" s="23">
        <v>2058</v>
      </c>
      <c r="C118" s="27">
        <f t="shared" si="2"/>
        <v>57801</v>
      </c>
      <c r="D118" s="155">
        <f>Revalo_RB!H119</f>
        <v>1.7500000000000071E-2</v>
      </c>
    </row>
    <row r="119" spans="2:4" x14ac:dyDescent="0.35">
      <c r="B119" s="23">
        <v>2059</v>
      </c>
      <c r="C119" s="27">
        <f t="shared" si="2"/>
        <v>58166</v>
      </c>
      <c r="D119" s="155">
        <f>Revalo_RB!H120</f>
        <v>1.7500000000000071E-2</v>
      </c>
    </row>
    <row r="120" spans="2:4" x14ac:dyDescent="0.35">
      <c r="B120" s="23">
        <v>2060</v>
      </c>
      <c r="C120" s="27">
        <f t="shared" si="2"/>
        <v>58532</v>
      </c>
      <c r="D120" s="155">
        <f>Revalo_RB!H121</f>
        <v>1.7500000000000071E-2</v>
      </c>
    </row>
    <row r="121" spans="2:4" x14ac:dyDescent="0.35">
      <c r="B121" s="23">
        <v>2061</v>
      </c>
      <c r="C121" s="27">
        <f t="shared" si="2"/>
        <v>58897</v>
      </c>
      <c r="D121" s="155">
        <f>Revalo_RB!H122</f>
        <v>1.7500000000000071E-2</v>
      </c>
    </row>
    <row r="122" spans="2:4" x14ac:dyDescent="0.35">
      <c r="B122" s="23">
        <v>2062</v>
      </c>
      <c r="C122" s="27">
        <f t="shared" si="2"/>
        <v>59262</v>
      </c>
      <c r="D122" s="155">
        <f>Revalo_RB!H123</f>
        <v>1.7500000000000071E-2</v>
      </c>
    </row>
    <row r="123" spans="2:4" x14ac:dyDescent="0.35">
      <c r="B123" s="23">
        <v>2063</v>
      </c>
      <c r="C123" s="27">
        <f t="shared" si="2"/>
        <v>59627</v>
      </c>
      <c r="D123" s="155">
        <f>Revalo_RB!H124</f>
        <v>1.7500000000000071E-2</v>
      </c>
    </row>
    <row r="124" spans="2:4" x14ac:dyDescent="0.35">
      <c r="B124" s="23">
        <v>2064</v>
      </c>
      <c r="C124" s="27">
        <f t="shared" si="2"/>
        <v>59993</v>
      </c>
      <c r="D124" s="155">
        <f>Revalo_RB!H125</f>
        <v>1.7500000000000071E-2</v>
      </c>
    </row>
    <row r="125" spans="2:4" x14ac:dyDescent="0.35">
      <c r="B125" s="23">
        <v>2065</v>
      </c>
      <c r="C125" s="27">
        <f t="shared" si="2"/>
        <v>60358</v>
      </c>
      <c r="D125" s="155">
        <f>Revalo_RB!H126</f>
        <v>1.7500000000000071E-2</v>
      </c>
    </row>
    <row r="126" spans="2:4" x14ac:dyDescent="0.35">
      <c r="B126" s="23">
        <v>2066</v>
      </c>
      <c r="C126" s="27">
        <f t="shared" si="2"/>
        <v>60723</v>
      </c>
      <c r="D126" s="155">
        <f>Revalo_RB!H127</f>
        <v>1.7500000000000071E-2</v>
      </c>
    </row>
    <row r="127" spans="2:4" x14ac:dyDescent="0.35">
      <c r="B127" s="23">
        <v>2067</v>
      </c>
      <c r="C127" s="27">
        <f t="shared" si="2"/>
        <v>61088</v>
      </c>
      <c r="D127" s="155">
        <f>Revalo_RB!H128</f>
        <v>1.7500000000000071E-2</v>
      </c>
    </row>
    <row r="128" spans="2:4" x14ac:dyDescent="0.35">
      <c r="B128" s="23">
        <v>2068</v>
      </c>
      <c r="C128" s="27">
        <f t="shared" si="2"/>
        <v>61454</v>
      </c>
      <c r="D128" s="155">
        <f>Revalo_RB!H129</f>
        <v>1.7500000000000071E-2</v>
      </c>
    </row>
    <row r="129" spans="2:4" x14ac:dyDescent="0.35">
      <c r="B129" s="23">
        <v>2069</v>
      </c>
      <c r="C129" s="27">
        <f t="shared" si="2"/>
        <v>61819</v>
      </c>
      <c r="D129" s="155">
        <f>Revalo_RB!H130</f>
        <v>1.7500000000000071E-2</v>
      </c>
    </row>
    <row r="130" spans="2:4" ht="15" thickBot="1" x14ac:dyDescent="0.4">
      <c r="B130" s="23">
        <v>2070</v>
      </c>
      <c r="C130" s="290">
        <f t="shared" ref="C130" si="3">DATE(B130,4,1)</f>
        <v>62184</v>
      </c>
      <c r="D130" s="303">
        <f>Revalo_RB!H131</f>
        <v>1.7500000000000071E-2</v>
      </c>
    </row>
    <row r="131" spans="2:4" ht="41.25" customHeight="1" x14ac:dyDescent="0.35">
      <c r="B131" s="145"/>
      <c r="C131" s="494"/>
      <c r="D131" s="494"/>
    </row>
  </sheetData>
  <mergeCells count="5">
    <mergeCell ref="E78:F83"/>
    <mergeCell ref="C131:D131"/>
    <mergeCell ref="B4:B5"/>
    <mergeCell ref="C4:C5"/>
    <mergeCell ref="D4:D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93"/>
  <sheetViews>
    <sheetView topLeftCell="A23" zoomScaleNormal="100" workbookViewId="0">
      <selection activeCell="H48" sqref="H48"/>
    </sheetView>
  </sheetViews>
  <sheetFormatPr baseColWidth="10" defaultColWidth="11.453125" defaultRowHeight="14.5" x14ac:dyDescent="0.35"/>
  <cols>
    <col min="1" max="1" width="1.81640625" style="174" customWidth="1"/>
    <col min="2" max="2" width="9.7265625" style="174" customWidth="1"/>
    <col min="3" max="3" width="13.81640625" style="174" customWidth="1"/>
    <col min="4" max="7" width="13" style="174" customWidth="1"/>
    <col min="8" max="9" width="11.453125" style="174"/>
    <col min="10" max="13" width="13" style="174" customWidth="1"/>
    <col min="14" max="16384" width="11.453125" style="174"/>
  </cols>
  <sheetData>
    <row r="1" spans="2:15" x14ac:dyDescent="0.35">
      <c r="B1" s="393" t="s">
        <v>10</v>
      </c>
      <c r="C1" s="393"/>
    </row>
    <row r="2" spans="2:15" x14ac:dyDescent="0.35">
      <c r="B2" s="174" t="s">
        <v>0</v>
      </c>
      <c r="D2" s="394"/>
    </row>
    <row r="3" spans="2:15" ht="15" thickBot="1" x14ac:dyDescent="0.4">
      <c r="D3" s="395"/>
      <c r="E3" s="395"/>
      <c r="F3" s="395"/>
      <c r="G3" s="395"/>
      <c r="H3" s="396"/>
      <c r="I3" s="396"/>
    </row>
    <row r="4" spans="2:15" s="397" customFormat="1" ht="28.15" customHeight="1" x14ac:dyDescent="0.35">
      <c r="B4" s="509" t="s">
        <v>1</v>
      </c>
      <c r="C4" s="512" t="s">
        <v>9</v>
      </c>
      <c r="D4" s="516" t="s">
        <v>11</v>
      </c>
      <c r="E4" s="517"/>
      <c r="F4" s="517"/>
      <c r="G4" s="518"/>
      <c r="H4" s="507" t="s">
        <v>14</v>
      </c>
      <c r="I4" s="515"/>
      <c r="J4" s="516" t="s">
        <v>33</v>
      </c>
      <c r="K4" s="517"/>
      <c r="L4" s="517"/>
      <c r="M4" s="518"/>
      <c r="N4" s="507" t="s">
        <v>34</v>
      </c>
      <c r="O4" s="508"/>
    </row>
    <row r="5" spans="2:15" ht="68.25" customHeight="1" x14ac:dyDescent="0.35">
      <c r="B5" s="510"/>
      <c r="C5" s="513"/>
      <c r="D5" s="398" t="s">
        <v>122</v>
      </c>
      <c r="E5" s="398" t="s">
        <v>32</v>
      </c>
      <c r="F5" s="398" t="s">
        <v>123</v>
      </c>
      <c r="G5" s="398" t="s">
        <v>124</v>
      </c>
      <c r="H5" s="399" t="s">
        <v>12</v>
      </c>
      <c r="I5" s="399" t="s">
        <v>13</v>
      </c>
      <c r="J5" s="398" t="s">
        <v>122</v>
      </c>
      <c r="K5" s="398" t="s">
        <v>32</v>
      </c>
      <c r="L5" s="398" t="s">
        <v>123</v>
      </c>
      <c r="M5" s="398" t="s">
        <v>124</v>
      </c>
      <c r="N5" s="399" t="s">
        <v>12</v>
      </c>
      <c r="O5" s="400" t="s">
        <v>32</v>
      </c>
    </row>
    <row r="6" spans="2:15" ht="48.75" customHeight="1" thickBot="1" x14ac:dyDescent="0.4">
      <c r="B6" s="511"/>
      <c r="C6" s="514"/>
      <c r="D6" s="401" t="s">
        <v>67</v>
      </c>
      <c r="E6" s="402" t="s">
        <v>67</v>
      </c>
      <c r="F6" s="401" t="s">
        <v>67</v>
      </c>
      <c r="G6" s="402" t="s">
        <v>67</v>
      </c>
      <c r="H6" s="403" t="s">
        <v>67</v>
      </c>
      <c r="I6" s="403" t="s">
        <v>67</v>
      </c>
      <c r="J6" s="401" t="s">
        <v>67</v>
      </c>
      <c r="K6" s="403" t="s">
        <v>67</v>
      </c>
      <c r="L6" s="403"/>
      <c r="M6" s="403"/>
      <c r="N6" s="403" t="s">
        <v>67</v>
      </c>
      <c r="O6" s="404" t="s">
        <v>67</v>
      </c>
    </row>
    <row r="7" spans="2:15" ht="15" customHeight="1" x14ac:dyDescent="0.35">
      <c r="B7" s="160">
        <f>YEAR(C7)</f>
        <v>2006</v>
      </c>
      <c r="C7" s="364">
        <v>38718</v>
      </c>
      <c r="D7" s="405">
        <v>7500.53</v>
      </c>
      <c r="E7" s="405">
        <v>7323.48</v>
      </c>
      <c r="F7" s="406">
        <f>D7/12</f>
        <v>625.04416666666668</v>
      </c>
      <c r="G7" s="406">
        <f t="shared" ref="G7:G80" si="0">E7/12</f>
        <v>610.29</v>
      </c>
      <c r="H7" s="407"/>
      <c r="I7" s="408"/>
      <c r="J7" s="405">
        <v>13137.69</v>
      </c>
      <c r="K7" s="409">
        <v>13137.69</v>
      </c>
      <c r="L7" s="410">
        <f>J7/12</f>
        <v>1094.8075000000001</v>
      </c>
      <c r="M7" s="410">
        <f t="shared" ref="M7:M80" si="1">K7/12</f>
        <v>1094.8075000000001</v>
      </c>
      <c r="N7" s="411"/>
      <c r="O7" s="412"/>
    </row>
    <row r="8" spans="2:15" ht="15" customHeight="1" x14ac:dyDescent="0.35">
      <c r="B8" s="160">
        <f t="shared" ref="B8:B37" si="2">YEAR(C8)</f>
        <v>2007</v>
      </c>
      <c r="C8" s="364">
        <v>39083</v>
      </c>
      <c r="D8" s="405">
        <v>7635.53</v>
      </c>
      <c r="E8" s="405">
        <v>7455.3</v>
      </c>
      <c r="F8" s="405">
        <f t="shared" ref="F8:F27" si="3">D8/12</f>
        <v>636.29416666666668</v>
      </c>
      <c r="G8" s="405">
        <f t="shared" ref="G8:G27" si="4">E8/12</f>
        <v>621.27499999999998</v>
      </c>
      <c r="H8" s="366">
        <f t="shared" ref="H8:H18" si="5">D8/D7-1</f>
        <v>1.7998728089881677E-2</v>
      </c>
      <c r="I8" s="367">
        <f t="shared" ref="I8:I18" si="6">E8/E7-1</f>
        <v>1.7999639515640098E-2</v>
      </c>
      <c r="J8" s="405">
        <v>13374.16</v>
      </c>
      <c r="K8" s="409">
        <v>13374.16</v>
      </c>
      <c r="L8" s="409">
        <f t="shared" ref="L8:L81" si="7">J8/12</f>
        <v>1114.5133333333333</v>
      </c>
      <c r="M8" s="409">
        <f t="shared" si="1"/>
        <v>1114.5133333333333</v>
      </c>
      <c r="N8" s="253">
        <f t="shared" ref="N8" si="8">J8/J7-1</f>
        <v>1.7999359095853151E-2</v>
      </c>
      <c r="O8" s="209">
        <f t="shared" ref="O8" si="9">K8/K7-1</f>
        <v>1.7999359095853151E-2</v>
      </c>
    </row>
    <row r="9" spans="2:15" ht="15" customHeight="1" x14ac:dyDescent="0.35">
      <c r="B9" s="160">
        <f t="shared" si="2"/>
        <v>2008</v>
      </c>
      <c r="C9" s="364">
        <v>39448</v>
      </c>
      <c r="D9" s="405">
        <v>7719.52</v>
      </c>
      <c r="E9" s="405">
        <v>7537.3</v>
      </c>
      <c r="F9" s="405">
        <f t="shared" si="3"/>
        <v>643.29333333333341</v>
      </c>
      <c r="G9" s="405">
        <f t="shared" si="4"/>
        <v>628.10833333333335</v>
      </c>
      <c r="H9" s="366">
        <f t="shared" si="5"/>
        <v>1.0999891297657216E-2</v>
      </c>
      <c r="I9" s="367">
        <f t="shared" si="6"/>
        <v>1.0998886698053711E-2</v>
      </c>
      <c r="J9" s="405">
        <v>13521.27</v>
      </c>
      <c r="K9" s="409">
        <v>13521.27</v>
      </c>
      <c r="L9" s="409">
        <f t="shared" si="7"/>
        <v>1126.7725</v>
      </c>
      <c r="M9" s="409">
        <f t="shared" si="1"/>
        <v>1126.7725</v>
      </c>
      <c r="N9" s="253">
        <f t="shared" ref="N9:N18" si="10">J9/J8-1</f>
        <v>1.0999569318746127E-2</v>
      </c>
      <c r="O9" s="209">
        <f t="shared" ref="O9:O18" si="11">K9/K8-1</f>
        <v>1.0999569318746127E-2</v>
      </c>
    </row>
    <row r="10" spans="2:15" ht="15" customHeight="1" x14ac:dyDescent="0.35">
      <c r="B10" s="160">
        <f t="shared" si="2"/>
        <v>2008</v>
      </c>
      <c r="C10" s="364">
        <v>39692</v>
      </c>
      <c r="D10" s="405">
        <v>7781.27</v>
      </c>
      <c r="E10" s="405">
        <v>7597.59</v>
      </c>
      <c r="F10" s="405">
        <f t="shared" si="3"/>
        <v>648.43916666666667</v>
      </c>
      <c r="G10" s="405">
        <f t="shared" si="4"/>
        <v>633.13250000000005</v>
      </c>
      <c r="H10" s="366">
        <f t="shared" si="5"/>
        <v>7.9992020229238125E-3</v>
      </c>
      <c r="I10" s="367">
        <f t="shared" si="6"/>
        <v>7.9988855425683347E-3</v>
      </c>
      <c r="J10" s="405">
        <v>13629.44</v>
      </c>
      <c r="K10" s="409">
        <v>13629.44</v>
      </c>
      <c r="L10" s="409">
        <f t="shared" si="7"/>
        <v>1135.7866666666666</v>
      </c>
      <c r="M10" s="409">
        <f t="shared" si="1"/>
        <v>1135.7866666666666</v>
      </c>
      <c r="N10" s="253">
        <f t="shared" si="10"/>
        <v>7.9999881667920381E-3</v>
      </c>
      <c r="O10" s="209">
        <f t="shared" si="11"/>
        <v>7.9999881667920381E-3</v>
      </c>
    </row>
    <row r="11" spans="2:15" ht="15" customHeight="1" x14ac:dyDescent="0.35">
      <c r="B11" s="160">
        <f t="shared" si="2"/>
        <v>2009</v>
      </c>
      <c r="C11" s="364">
        <v>39814</v>
      </c>
      <c r="D11" s="405">
        <v>7781.27</v>
      </c>
      <c r="E11" s="405">
        <v>7597.59</v>
      </c>
      <c r="F11" s="405">
        <f t="shared" si="3"/>
        <v>648.43916666666667</v>
      </c>
      <c r="G11" s="405">
        <f t="shared" si="4"/>
        <v>633.13250000000005</v>
      </c>
      <c r="H11" s="366">
        <f t="shared" si="5"/>
        <v>0</v>
      </c>
      <c r="I11" s="367">
        <f t="shared" si="6"/>
        <v>0</v>
      </c>
      <c r="J11" s="405">
        <v>13629.44</v>
      </c>
      <c r="K11" s="409">
        <v>13629.44</v>
      </c>
      <c r="L11" s="409">
        <f t="shared" si="7"/>
        <v>1135.7866666666666</v>
      </c>
      <c r="M11" s="409">
        <f t="shared" si="1"/>
        <v>1135.7866666666666</v>
      </c>
      <c r="N11" s="253">
        <f t="shared" si="10"/>
        <v>0</v>
      </c>
      <c r="O11" s="209">
        <f t="shared" si="11"/>
        <v>0</v>
      </c>
    </row>
    <row r="12" spans="2:15" ht="15" customHeight="1" x14ac:dyDescent="0.35">
      <c r="B12" s="160">
        <f t="shared" si="2"/>
        <v>2009</v>
      </c>
      <c r="C12" s="364">
        <v>39904</v>
      </c>
      <c r="D12" s="405">
        <v>8309.27</v>
      </c>
      <c r="E12" s="405">
        <v>8125.59</v>
      </c>
      <c r="F12" s="405">
        <f t="shared" si="3"/>
        <v>692.43916666666667</v>
      </c>
      <c r="G12" s="405">
        <f t="shared" si="4"/>
        <v>677.13250000000005</v>
      </c>
      <c r="H12" s="366">
        <f t="shared" si="5"/>
        <v>6.7855247279685615E-2</v>
      </c>
      <c r="I12" s="367">
        <f t="shared" si="6"/>
        <v>6.9495721669634802E-2</v>
      </c>
      <c r="J12" s="405">
        <v>13765.73</v>
      </c>
      <c r="K12" s="409">
        <v>13765.73</v>
      </c>
      <c r="L12" s="409">
        <f t="shared" si="7"/>
        <v>1147.1441666666667</v>
      </c>
      <c r="M12" s="409">
        <f t="shared" si="1"/>
        <v>1147.1441666666667</v>
      </c>
      <c r="N12" s="253">
        <f t="shared" si="10"/>
        <v>9.999677169421517E-3</v>
      </c>
      <c r="O12" s="209">
        <f t="shared" si="11"/>
        <v>9.999677169421517E-3</v>
      </c>
    </row>
    <row r="13" spans="2:15" ht="15" customHeight="1" x14ac:dyDescent="0.35">
      <c r="B13" s="160">
        <f t="shared" si="2"/>
        <v>2010</v>
      </c>
      <c r="C13" s="364">
        <v>40179</v>
      </c>
      <c r="D13" s="405">
        <v>8309.27</v>
      </c>
      <c r="E13" s="405">
        <v>8125.59</v>
      </c>
      <c r="F13" s="405">
        <f t="shared" si="3"/>
        <v>692.43916666666667</v>
      </c>
      <c r="G13" s="405">
        <f t="shared" si="4"/>
        <v>677.13250000000005</v>
      </c>
      <c r="H13" s="366">
        <f t="shared" si="5"/>
        <v>0</v>
      </c>
      <c r="I13" s="367">
        <f t="shared" si="6"/>
        <v>0</v>
      </c>
      <c r="J13" s="405">
        <v>13765.73</v>
      </c>
      <c r="K13" s="409">
        <v>13765.73</v>
      </c>
      <c r="L13" s="409">
        <f t="shared" si="7"/>
        <v>1147.1441666666667</v>
      </c>
      <c r="M13" s="409">
        <f t="shared" si="1"/>
        <v>1147.1441666666667</v>
      </c>
      <c r="N13" s="253">
        <f t="shared" si="10"/>
        <v>0</v>
      </c>
      <c r="O13" s="209">
        <f t="shared" si="11"/>
        <v>0</v>
      </c>
    </row>
    <row r="14" spans="2:15" ht="15" customHeight="1" x14ac:dyDescent="0.35">
      <c r="B14" s="160">
        <f t="shared" si="2"/>
        <v>2010</v>
      </c>
      <c r="C14" s="364">
        <v>40269</v>
      </c>
      <c r="D14" s="405">
        <v>8507.49</v>
      </c>
      <c r="E14" s="405">
        <v>8507.49</v>
      </c>
      <c r="F14" s="405">
        <f t="shared" si="3"/>
        <v>708.95749999999998</v>
      </c>
      <c r="G14" s="405">
        <f t="shared" si="4"/>
        <v>708.95749999999998</v>
      </c>
      <c r="H14" s="366">
        <f t="shared" si="5"/>
        <v>2.3855284519578746E-2</v>
      </c>
      <c r="I14" s="367">
        <f t="shared" si="6"/>
        <v>4.6999664024397036E-2</v>
      </c>
      <c r="J14" s="405">
        <v>13889.62</v>
      </c>
      <c r="K14" s="409">
        <v>13889.62</v>
      </c>
      <c r="L14" s="409">
        <f t="shared" si="7"/>
        <v>1157.4683333333335</v>
      </c>
      <c r="M14" s="409">
        <f t="shared" si="1"/>
        <v>1157.4683333333335</v>
      </c>
      <c r="N14" s="253">
        <f t="shared" si="10"/>
        <v>8.9998859486566385E-3</v>
      </c>
      <c r="O14" s="209">
        <f t="shared" si="11"/>
        <v>8.9998859486566385E-3</v>
      </c>
    </row>
    <row r="15" spans="2:15" ht="15" customHeight="1" x14ac:dyDescent="0.35">
      <c r="B15" s="160">
        <f t="shared" si="2"/>
        <v>2011</v>
      </c>
      <c r="C15" s="364">
        <v>40544</v>
      </c>
      <c r="D15" s="405">
        <v>8507.49</v>
      </c>
      <c r="E15" s="405">
        <v>8507.49</v>
      </c>
      <c r="F15" s="405">
        <f t="shared" si="3"/>
        <v>708.95749999999998</v>
      </c>
      <c r="G15" s="405">
        <f t="shared" si="4"/>
        <v>708.95749999999998</v>
      </c>
      <c r="H15" s="366">
        <f t="shared" si="5"/>
        <v>0</v>
      </c>
      <c r="I15" s="367">
        <f t="shared" si="6"/>
        <v>0</v>
      </c>
      <c r="J15" s="405">
        <v>13889.62</v>
      </c>
      <c r="K15" s="409">
        <v>13889.62</v>
      </c>
      <c r="L15" s="409">
        <f t="shared" si="7"/>
        <v>1157.4683333333335</v>
      </c>
      <c r="M15" s="409">
        <f t="shared" si="1"/>
        <v>1157.4683333333335</v>
      </c>
      <c r="N15" s="253">
        <f t="shared" si="10"/>
        <v>0</v>
      </c>
      <c r="O15" s="209">
        <f t="shared" si="11"/>
        <v>0</v>
      </c>
    </row>
    <row r="16" spans="2:15" ht="15" customHeight="1" x14ac:dyDescent="0.35">
      <c r="B16" s="160">
        <f t="shared" si="2"/>
        <v>2011</v>
      </c>
      <c r="C16" s="364">
        <v>40634</v>
      </c>
      <c r="D16" s="405">
        <v>8907.34</v>
      </c>
      <c r="E16" s="405">
        <v>8907.34</v>
      </c>
      <c r="F16" s="405">
        <f t="shared" si="3"/>
        <v>742.27833333333331</v>
      </c>
      <c r="G16" s="405">
        <f t="shared" si="4"/>
        <v>742.27833333333331</v>
      </c>
      <c r="H16" s="366">
        <f t="shared" si="5"/>
        <v>4.6999761386731009E-2</v>
      </c>
      <c r="I16" s="367">
        <f t="shared" si="6"/>
        <v>4.6999761386731009E-2</v>
      </c>
      <c r="J16" s="405">
        <v>14181.3</v>
      </c>
      <c r="K16" s="409">
        <v>14181.3</v>
      </c>
      <c r="L16" s="409">
        <f t="shared" si="7"/>
        <v>1181.7749999999999</v>
      </c>
      <c r="M16" s="409">
        <f t="shared" si="1"/>
        <v>1181.7749999999999</v>
      </c>
      <c r="N16" s="253">
        <f t="shared" si="10"/>
        <v>2.0999854567655518E-2</v>
      </c>
      <c r="O16" s="209">
        <f t="shared" si="11"/>
        <v>2.0999854567655518E-2</v>
      </c>
    </row>
    <row r="17" spans="2:15" ht="15" customHeight="1" x14ac:dyDescent="0.35">
      <c r="B17" s="160">
        <f t="shared" si="2"/>
        <v>2012</v>
      </c>
      <c r="C17" s="364">
        <v>40909</v>
      </c>
      <c r="D17" s="405">
        <v>8907.34</v>
      </c>
      <c r="E17" s="405">
        <v>8907.34</v>
      </c>
      <c r="F17" s="405">
        <f t="shared" si="3"/>
        <v>742.27833333333331</v>
      </c>
      <c r="G17" s="405">
        <f t="shared" si="4"/>
        <v>742.27833333333331</v>
      </c>
      <c r="H17" s="366">
        <f t="shared" si="5"/>
        <v>0</v>
      </c>
      <c r="I17" s="367">
        <f t="shared" si="6"/>
        <v>0</v>
      </c>
      <c r="J17" s="405">
        <v>14181.3</v>
      </c>
      <c r="K17" s="409">
        <v>14181.3</v>
      </c>
      <c r="L17" s="409">
        <f t="shared" si="7"/>
        <v>1181.7749999999999</v>
      </c>
      <c r="M17" s="409">
        <f t="shared" si="1"/>
        <v>1181.7749999999999</v>
      </c>
      <c r="N17" s="253">
        <f t="shared" si="10"/>
        <v>0</v>
      </c>
      <c r="O17" s="209">
        <f t="shared" si="11"/>
        <v>0</v>
      </c>
    </row>
    <row r="18" spans="2:15" ht="15" customHeight="1" x14ac:dyDescent="0.35">
      <c r="B18" s="160">
        <f t="shared" si="2"/>
        <v>2012</v>
      </c>
      <c r="C18" s="364">
        <v>41000</v>
      </c>
      <c r="D18" s="405">
        <v>9325.98</v>
      </c>
      <c r="E18" s="405">
        <v>9325.98</v>
      </c>
      <c r="F18" s="405">
        <f t="shared" si="3"/>
        <v>777.16499999999996</v>
      </c>
      <c r="G18" s="405">
        <f t="shared" si="4"/>
        <v>777.16499999999996</v>
      </c>
      <c r="H18" s="366">
        <f t="shared" si="5"/>
        <v>4.6999440910529877E-2</v>
      </c>
      <c r="I18" s="367">
        <f t="shared" si="6"/>
        <v>4.6999440910529877E-2</v>
      </c>
      <c r="J18" s="405">
        <v>14479.1</v>
      </c>
      <c r="K18" s="409">
        <v>14479.1</v>
      </c>
      <c r="L18" s="409">
        <f t="shared" si="7"/>
        <v>1206.5916666666667</v>
      </c>
      <c r="M18" s="409">
        <f t="shared" si="1"/>
        <v>1206.5916666666667</v>
      </c>
      <c r="N18" s="253">
        <f t="shared" si="10"/>
        <v>2.0999485237601645E-2</v>
      </c>
      <c r="O18" s="209">
        <f t="shared" si="11"/>
        <v>2.0999485237601645E-2</v>
      </c>
    </row>
    <row r="19" spans="2:15" ht="15" customHeight="1" x14ac:dyDescent="0.35">
      <c r="B19" s="160">
        <f t="shared" si="2"/>
        <v>2013</v>
      </c>
      <c r="C19" s="364">
        <v>41275</v>
      </c>
      <c r="D19" s="405">
        <v>9325.98</v>
      </c>
      <c r="E19" s="405">
        <v>9325.98</v>
      </c>
      <c r="F19" s="405">
        <f t="shared" si="3"/>
        <v>777.16499999999996</v>
      </c>
      <c r="G19" s="405">
        <f t="shared" si="4"/>
        <v>777.16499999999996</v>
      </c>
      <c r="H19" s="366">
        <f>D19/D18-1</f>
        <v>0</v>
      </c>
      <c r="I19" s="367">
        <f t="shared" ref="I19:I20" si="12">H19</f>
        <v>0</v>
      </c>
      <c r="J19" s="405">
        <v>14479.1</v>
      </c>
      <c r="K19" s="409">
        <v>14479.1</v>
      </c>
      <c r="L19" s="409">
        <f t="shared" si="7"/>
        <v>1206.5916666666667</v>
      </c>
      <c r="M19" s="409">
        <f t="shared" si="1"/>
        <v>1206.5916666666667</v>
      </c>
      <c r="N19" s="253">
        <f t="shared" ref="N19:N20" si="13">J19/J18-1</f>
        <v>0</v>
      </c>
      <c r="O19" s="254">
        <f>N19</f>
        <v>0</v>
      </c>
    </row>
    <row r="20" spans="2:15" ht="15" customHeight="1" x14ac:dyDescent="0.35">
      <c r="B20" s="160">
        <f t="shared" si="2"/>
        <v>2013</v>
      </c>
      <c r="C20" s="364">
        <v>41365</v>
      </c>
      <c r="D20" s="405">
        <v>9447.2099999999991</v>
      </c>
      <c r="E20" s="405">
        <v>9447.2099999999991</v>
      </c>
      <c r="F20" s="405">
        <f t="shared" si="3"/>
        <v>787.26749999999993</v>
      </c>
      <c r="G20" s="405">
        <f t="shared" si="4"/>
        <v>787.26749999999993</v>
      </c>
      <c r="H20" s="366">
        <f>D20/D19-1</f>
        <v>1.2999170060411736E-2</v>
      </c>
      <c r="I20" s="367">
        <f t="shared" si="12"/>
        <v>1.2999170060411736E-2</v>
      </c>
      <c r="J20" s="405">
        <v>14667.32</v>
      </c>
      <c r="K20" s="409">
        <v>14667.32</v>
      </c>
      <c r="L20" s="409">
        <f t="shared" si="7"/>
        <v>1222.2766666666666</v>
      </c>
      <c r="M20" s="409">
        <f t="shared" si="1"/>
        <v>1222.2766666666666</v>
      </c>
      <c r="N20" s="253">
        <f t="shared" si="13"/>
        <v>1.2999426759950472E-2</v>
      </c>
      <c r="O20" s="254">
        <f>N20</f>
        <v>1.2999426759950472E-2</v>
      </c>
    </row>
    <row r="21" spans="2:15" ht="15" customHeight="1" x14ac:dyDescent="0.35">
      <c r="B21" s="160">
        <f t="shared" si="2"/>
        <v>2014</v>
      </c>
      <c r="C21" s="364">
        <v>41640</v>
      </c>
      <c r="D21" s="405">
        <v>9447.2099999999991</v>
      </c>
      <c r="E21" s="405">
        <v>9447.2099999999991</v>
      </c>
      <c r="F21" s="405">
        <f t="shared" si="3"/>
        <v>787.26749999999993</v>
      </c>
      <c r="G21" s="405">
        <f t="shared" si="4"/>
        <v>787.26749999999993</v>
      </c>
      <c r="H21" s="366">
        <f>D21/D20-1</f>
        <v>0</v>
      </c>
      <c r="I21" s="367">
        <f>H21</f>
        <v>0</v>
      </c>
      <c r="J21" s="405">
        <v>14667.32</v>
      </c>
      <c r="K21" s="409">
        <v>14667.32</v>
      </c>
      <c r="L21" s="409">
        <f t="shared" si="7"/>
        <v>1222.2766666666666</v>
      </c>
      <c r="M21" s="409">
        <f t="shared" si="1"/>
        <v>1222.2766666666666</v>
      </c>
      <c r="N21" s="253">
        <f>J21/J20-1</f>
        <v>0</v>
      </c>
      <c r="O21" s="254">
        <f>N21</f>
        <v>0</v>
      </c>
    </row>
    <row r="22" spans="2:15" ht="15" customHeight="1" x14ac:dyDescent="0.35">
      <c r="B22" s="160">
        <f t="shared" si="2"/>
        <v>2014</v>
      </c>
      <c r="C22" s="364">
        <v>41730</v>
      </c>
      <c r="D22" s="405">
        <v>9503.89</v>
      </c>
      <c r="E22" s="405">
        <v>9503.89</v>
      </c>
      <c r="F22" s="405">
        <f t="shared" si="3"/>
        <v>791.99083333333328</v>
      </c>
      <c r="G22" s="405">
        <f t="shared" si="4"/>
        <v>791.99083333333328</v>
      </c>
      <c r="H22" s="366">
        <f>D22/D21-1</f>
        <v>5.9996549245755482E-3</v>
      </c>
      <c r="I22" s="367">
        <f>H22</f>
        <v>5.9996549245755482E-3</v>
      </c>
      <c r="J22" s="405">
        <v>14755.32</v>
      </c>
      <c r="K22" s="409">
        <v>14755.32</v>
      </c>
      <c r="L22" s="409">
        <f t="shared" si="7"/>
        <v>1229.6099999999999</v>
      </c>
      <c r="M22" s="409">
        <f t="shared" si="1"/>
        <v>1229.6099999999999</v>
      </c>
      <c r="N22" s="253">
        <f>J22/J21-1</f>
        <v>5.9997327391780875E-3</v>
      </c>
      <c r="O22" s="254">
        <f>N22</f>
        <v>5.9997327391780875E-3</v>
      </c>
    </row>
    <row r="23" spans="2:15" ht="15" customHeight="1" x14ac:dyDescent="0.35">
      <c r="B23" s="160">
        <f t="shared" si="2"/>
        <v>2014</v>
      </c>
      <c r="C23" s="364">
        <v>41913</v>
      </c>
      <c r="D23" s="405">
        <v>9600</v>
      </c>
      <c r="E23" s="405">
        <v>9600</v>
      </c>
      <c r="F23" s="405">
        <f t="shared" si="3"/>
        <v>800</v>
      </c>
      <c r="G23" s="405">
        <f t="shared" si="4"/>
        <v>800</v>
      </c>
      <c r="H23" s="366">
        <f t="shared" ref="H23" si="14">D23/D22-1</f>
        <v>1.011270122023733E-2</v>
      </c>
      <c r="I23" s="367">
        <f t="shared" ref="I23" si="15">H23</f>
        <v>1.011270122023733E-2</v>
      </c>
      <c r="J23" s="405">
        <v>14904</v>
      </c>
      <c r="K23" s="409">
        <v>14904</v>
      </c>
      <c r="L23" s="409">
        <f t="shared" si="7"/>
        <v>1242</v>
      </c>
      <c r="M23" s="409">
        <f t="shared" si="1"/>
        <v>1242</v>
      </c>
      <c r="N23" s="253">
        <f t="shared" ref="N23" si="16">J23/J22-1</f>
        <v>1.007636567692205E-2</v>
      </c>
      <c r="O23" s="254">
        <f t="shared" ref="O23" si="17">N23</f>
        <v>1.007636567692205E-2</v>
      </c>
    </row>
    <row r="24" spans="2:15" ht="15" customHeight="1" x14ac:dyDescent="0.35">
      <c r="B24" s="160">
        <f t="shared" si="2"/>
        <v>2015</v>
      </c>
      <c r="C24" s="364">
        <v>42005</v>
      </c>
      <c r="D24" s="405">
        <v>9600</v>
      </c>
      <c r="E24" s="405">
        <v>9600</v>
      </c>
      <c r="F24" s="405">
        <f t="shared" si="3"/>
        <v>800</v>
      </c>
      <c r="G24" s="405">
        <f t="shared" si="4"/>
        <v>800</v>
      </c>
      <c r="H24" s="366">
        <f t="shared" ref="H24:H26" si="18">D24/D23-1</f>
        <v>0</v>
      </c>
      <c r="I24" s="367">
        <f t="shared" ref="I24:I26" si="19">H24</f>
        <v>0</v>
      </c>
      <c r="J24" s="405">
        <v>14904</v>
      </c>
      <c r="K24" s="409">
        <v>14904</v>
      </c>
      <c r="L24" s="409">
        <f t="shared" si="7"/>
        <v>1242</v>
      </c>
      <c r="M24" s="409">
        <f t="shared" si="1"/>
        <v>1242</v>
      </c>
      <c r="N24" s="253">
        <f t="shared" ref="N24:N25" si="20">J24/J23-1</f>
        <v>0</v>
      </c>
      <c r="O24" s="254">
        <f t="shared" ref="O24:O25" si="21">N24</f>
        <v>0</v>
      </c>
    </row>
    <row r="25" spans="2:15" ht="15" customHeight="1" x14ac:dyDescent="0.35">
      <c r="B25" s="160">
        <f t="shared" si="2"/>
        <v>2016</v>
      </c>
      <c r="C25" s="364">
        <v>42370</v>
      </c>
      <c r="D25" s="405">
        <v>9600</v>
      </c>
      <c r="E25" s="405">
        <v>9600</v>
      </c>
      <c r="F25" s="405">
        <f t="shared" si="3"/>
        <v>800</v>
      </c>
      <c r="G25" s="405">
        <f t="shared" si="4"/>
        <v>800</v>
      </c>
      <c r="H25" s="366">
        <f t="shared" si="18"/>
        <v>0</v>
      </c>
      <c r="I25" s="367">
        <f t="shared" si="19"/>
        <v>0</v>
      </c>
      <c r="J25" s="405">
        <v>14904</v>
      </c>
      <c r="K25" s="409">
        <v>14904</v>
      </c>
      <c r="L25" s="409">
        <f t="shared" si="7"/>
        <v>1242</v>
      </c>
      <c r="M25" s="409">
        <f t="shared" si="1"/>
        <v>1242</v>
      </c>
      <c r="N25" s="253">
        <f t="shared" si="20"/>
        <v>0</v>
      </c>
      <c r="O25" s="254">
        <f t="shared" si="21"/>
        <v>0</v>
      </c>
    </row>
    <row r="26" spans="2:15" ht="15" customHeight="1" x14ac:dyDescent="0.35">
      <c r="B26" s="160">
        <f t="shared" si="2"/>
        <v>2016</v>
      </c>
      <c r="C26" s="364">
        <v>42461</v>
      </c>
      <c r="D26" s="405">
        <v>9609.6</v>
      </c>
      <c r="E26" s="405">
        <v>9609.6</v>
      </c>
      <c r="F26" s="405">
        <f t="shared" si="3"/>
        <v>800.80000000000007</v>
      </c>
      <c r="G26" s="405">
        <f t="shared" si="4"/>
        <v>800.80000000000007</v>
      </c>
      <c r="H26" s="366">
        <f t="shared" si="18"/>
        <v>1.0000000000001119E-3</v>
      </c>
      <c r="I26" s="367">
        <f t="shared" si="19"/>
        <v>1.0000000000001119E-3</v>
      </c>
      <c r="J26" s="405">
        <v>14918.9</v>
      </c>
      <c r="K26" s="409">
        <v>14918.9</v>
      </c>
      <c r="L26" s="409">
        <f t="shared" si="7"/>
        <v>1243.2416666666666</v>
      </c>
      <c r="M26" s="409">
        <f t="shared" si="1"/>
        <v>1243.2416666666666</v>
      </c>
      <c r="N26" s="253">
        <f>J26/J25-1</f>
        <v>9.9973161567357138E-4</v>
      </c>
      <c r="O26" s="254">
        <f>N26</f>
        <v>9.9973161567357138E-4</v>
      </c>
    </row>
    <row r="27" spans="2:15" ht="15" customHeight="1" x14ac:dyDescent="0.35">
      <c r="B27" s="160">
        <f t="shared" si="2"/>
        <v>2017</v>
      </c>
      <c r="C27" s="364">
        <v>42736</v>
      </c>
      <c r="D27" s="365">
        <v>9609.6</v>
      </c>
      <c r="E27" s="365">
        <v>9609.6</v>
      </c>
      <c r="F27" s="365">
        <f t="shared" si="3"/>
        <v>800.80000000000007</v>
      </c>
      <c r="G27" s="365">
        <f t="shared" si="4"/>
        <v>800.80000000000007</v>
      </c>
      <c r="H27" s="366">
        <f t="shared" ref="H27" si="22">D27/D26-1</f>
        <v>0</v>
      </c>
      <c r="I27" s="367">
        <f t="shared" ref="I27" si="23">H27</f>
        <v>0</v>
      </c>
      <c r="J27" s="365">
        <v>14918.9</v>
      </c>
      <c r="K27" s="368">
        <v>14918.9</v>
      </c>
      <c r="L27" s="368">
        <f t="shared" ref="L27" si="24">J27/12</f>
        <v>1243.2416666666666</v>
      </c>
      <c r="M27" s="368">
        <f t="shared" ref="M27" si="25">K27/12</f>
        <v>1243.2416666666666</v>
      </c>
      <c r="N27" s="253">
        <f>J27/J26-1</f>
        <v>0</v>
      </c>
      <c r="O27" s="254">
        <f>N27</f>
        <v>0</v>
      </c>
    </row>
    <row r="28" spans="2:15" ht="15" customHeight="1" x14ac:dyDescent="0.35">
      <c r="B28" s="160">
        <f t="shared" si="2"/>
        <v>2017</v>
      </c>
      <c r="C28" s="364">
        <v>42826</v>
      </c>
      <c r="D28" s="365">
        <v>9638.42</v>
      </c>
      <c r="E28" s="365">
        <v>9638.42</v>
      </c>
      <c r="F28" s="365">
        <f t="shared" ref="F28:F37" si="26">D28/12</f>
        <v>803.20166666666671</v>
      </c>
      <c r="G28" s="365">
        <f t="shared" ref="G28:G37" si="27">E28/12</f>
        <v>803.20166666666671</v>
      </c>
      <c r="H28" s="366">
        <f t="shared" ref="H28:H37" si="28">D28/D27-1</f>
        <v>2.9990842490841274E-3</v>
      </c>
      <c r="I28" s="367">
        <f t="shared" ref="I28:I37" si="29">H28</f>
        <v>2.9990842490841274E-3</v>
      </c>
      <c r="J28" s="365">
        <v>14963.65</v>
      </c>
      <c r="K28" s="368">
        <v>14963.65</v>
      </c>
      <c r="L28" s="368">
        <f t="shared" ref="L28:L37" si="30">J28/12</f>
        <v>1246.9708333333333</v>
      </c>
      <c r="M28" s="368">
        <f t="shared" ref="M28:M37" si="31">K28/12</f>
        <v>1246.9708333333333</v>
      </c>
      <c r="N28" s="253">
        <f t="shared" ref="N28:N37" si="32">J28/J27-1</f>
        <v>2.9995509052276326E-3</v>
      </c>
      <c r="O28" s="254">
        <f t="shared" ref="O28:O37" si="33">N28</f>
        <v>2.9995509052276326E-3</v>
      </c>
    </row>
    <row r="29" spans="2:15" ht="15" customHeight="1" x14ac:dyDescent="0.35">
      <c r="B29" s="160">
        <f t="shared" si="2"/>
        <v>2018</v>
      </c>
      <c r="C29" s="364">
        <v>43101</v>
      </c>
      <c r="D29" s="365">
        <v>9638.42</v>
      </c>
      <c r="E29" s="365">
        <v>9638.42</v>
      </c>
      <c r="F29" s="365">
        <f t="shared" si="26"/>
        <v>803.20166666666671</v>
      </c>
      <c r="G29" s="365">
        <f t="shared" si="27"/>
        <v>803.20166666666671</v>
      </c>
      <c r="H29" s="366">
        <f t="shared" si="28"/>
        <v>0</v>
      </c>
      <c r="I29" s="367">
        <f t="shared" si="29"/>
        <v>0</v>
      </c>
      <c r="J29" s="365">
        <v>14963.65</v>
      </c>
      <c r="K29" s="368">
        <v>14963.65</v>
      </c>
      <c r="L29" s="368">
        <f t="shared" si="30"/>
        <v>1246.9708333333333</v>
      </c>
      <c r="M29" s="368">
        <f t="shared" si="31"/>
        <v>1246.9708333333333</v>
      </c>
      <c r="N29" s="253">
        <f t="shared" si="32"/>
        <v>0</v>
      </c>
      <c r="O29" s="254">
        <f t="shared" si="33"/>
        <v>0</v>
      </c>
    </row>
    <row r="30" spans="2:15" ht="15" customHeight="1" x14ac:dyDescent="0.35">
      <c r="B30" s="160">
        <f t="shared" si="2"/>
        <v>2018</v>
      </c>
      <c r="C30" s="364">
        <v>43191</v>
      </c>
      <c r="D30" s="365">
        <v>9998.4</v>
      </c>
      <c r="E30" s="365">
        <v>9998.4</v>
      </c>
      <c r="F30" s="365">
        <f t="shared" si="26"/>
        <v>833.19999999999993</v>
      </c>
      <c r="G30" s="365">
        <f t="shared" si="27"/>
        <v>833.19999999999993</v>
      </c>
      <c r="H30" s="366">
        <f t="shared" si="28"/>
        <v>3.7348445077097558E-2</v>
      </c>
      <c r="I30" s="367">
        <f t="shared" si="29"/>
        <v>3.7348445077097558E-2</v>
      </c>
      <c r="J30" s="365">
        <v>15522.54</v>
      </c>
      <c r="K30" s="368">
        <v>15522.54</v>
      </c>
      <c r="L30" s="368">
        <f t="shared" si="30"/>
        <v>1293.5450000000001</v>
      </c>
      <c r="M30" s="368">
        <f t="shared" si="31"/>
        <v>1293.5450000000001</v>
      </c>
      <c r="N30" s="253">
        <f t="shared" si="32"/>
        <v>3.7349844456399328E-2</v>
      </c>
      <c r="O30" s="254">
        <f t="shared" si="33"/>
        <v>3.7349844456399328E-2</v>
      </c>
    </row>
    <row r="31" spans="2:15" ht="15" customHeight="1" x14ac:dyDescent="0.35">
      <c r="B31" s="160">
        <f t="shared" si="2"/>
        <v>2019</v>
      </c>
      <c r="C31" s="364">
        <v>43466</v>
      </c>
      <c r="D31" s="365">
        <v>10418.4</v>
      </c>
      <c r="E31" s="365">
        <v>10418.4</v>
      </c>
      <c r="F31" s="365">
        <f t="shared" si="26"/>
        <v>868.19999999999993</v>
      </c>
      <c r="G31" s="365">
        <f t="shared" si="27"/>
        <v>868.19999999999993</v>
      </c>
      <c r="H31" s="366">
        <f t="shared" si="28"/>
        <v>4.2006721075372067E-2</v>
      </c>
      <c r="I31" s="367">
        <f t="shared" si="29"/>
        <v>4.2006721075372067E-2</v>
      </c>
      <c r="J31" s="365">
        <v>16174.59</v>
      </c>
      <c r="K31" s="368">
        <v>16174.59</v>
      </c>
      <c r="L31" s="368">
        <f t="shared" si="30"/>
        <v>1347.8824999999999</v>
      </c>
      <c r="M31" s="368">
        <f t="shared" si="31"/>
        <v>1347.8824999999999</v>
      </c>
      <c r="N31" s="253">
        <f t="shared" si="32"/>
        <v>4.2006656127154374E-2</v>
      </c>
      <c r="O31" s="254">
        <f t="shared" si="33"/>
        <v>4.2006656127154374E-2</v>
      </c>
    </row>
    <row r="32" spans="2:15" ht="15" customHeight="1" x14ac:dyDescent="0.35">
      <c r="B32" s="160">
        <f t="shared" si="2"/>
        <v>2020</v>
      </c>
      <c r="C32" s="364">
        <v>43831</v>
      </c>
      <c r="D32" s="365">
        <v>10838.4</v>
      </c>
      <c r="E32" s="365">
        <v>10838.4</v>
      </c>
      <c r="F32" s="365">
        <f t="shared" si="26"/>
        <v>903.19999999999993</v>
      </c>
      <c r="G32" s="365">
        <f t="shared" si="27"/>
        <v>903.19999999999993</v>
      </c>
      <c r="H32" s="366">
        <f t="shared" si="28"/>
        <v>4.0313291868233181E-2</v>
      </c>
      <c r="I32" s="367">
        <f t="shared" si="29"/>
        <v>4.0313291868233181E-2</v>
      </c>
      <c r="J32" s="365">
        <v>16826.64</v>
      </c>
      <c r="K32" s="368">
        <v>16826.64</v>
      </c>
      <c r="L32" s="368">
        <f t="shared" si="30"/>
        <v>1402.22</v>
      </c>
      <c r="M32" s="368">
        <f t="shared" si="31"/>
        <v>1402.22</v>
      </c>
      <c r="N32" s="253">
        <f t="shared" si="32"/>
        <v>4.0313232051013337E-2</v>
      </c>
      <c r="O32" s="254">
        <f t="shared" si="33"/>
        <v>4.0313232051013337E-2</v>
      </c>
    </row>
    <row r="33" spans="2:15" ht="15" customHeight="1" x14ac:dyDescent="0.35">
      <c r="B33" s="160">
        <f t="shared" si="2"/>
        <v>2021</v>
      </c>
      <c r="C33" s="364">
        <v>44197</v>
      </c>
      <c r="D33" s="365">
        <v>10881.75</v>
      </c>
      <c r="E33" s="365">
        <v>10881.75</v>
      </c>
      <c r="F33" s="365">
        <f t="shared" si="26"/>
        <v>906.8125</v>
      </c>
      <c r="G33" s="365">
        <f t="shared" si="27"/>
        <v>906.8125</v>
      </c>
      <c r="H33" s="366">
        <f t="shared" si="28"/>
        <v>3.9996678476528214E-3</v>
      </c>
      <c r="I33" s="367">
        <f t="shared" si="29"/>
        <v>3.9996678476528214E-3</v>
      </c>
      <c r="J33" s="365">
        <v>16893.939999999999</v>
      </c>
      <c r="K33" s="368">
        <v>16893.939999999999</v>
      </c>
      <c r="L33" s="368">
        <f t="shared" si="30"/>
        <v>1407.8283333333331</v>
      </c>
      <c r="M33" s="368">
        <f t="shared" si="31"/>
        <v>1407.8283333333331</v>
      </c>
      <c r="N33" s="253">
        <f t="shared" si="32"/>
        <v>3.9996101420127772E-3</v>
      </c>
      <c r="O33" s="254">
        <f t="shared" si="33"/>
        <v>3.9996101420127772E-3</v>
      </c>
    </row>
    <row r="34" spans="2:15" ht="15" customHeight="1" x14ac:dyDescent="0.35">
      <c r="B34" s="160">
        <f t="shared" si="2"/>
        <v>2022</v>
      </c>
      <c r="C34" s="364">
        <v>44562</v>
      </c>
      <c r="D34" s="365">
        <v>11001.44</v>
      </c>
      <c r="E34" s="365">
        <v>11001.44</v>
      </c>
      <c r="F34" s="365">
        <f t="shared" si="26"/>
        <v>916.78666666666675</v>
      </c>
      <c r="G34" s="365">
        <f t="shared" si="27"/>
        <v>916.78666666666675</v>
      </c>
      <c r="H34" s="366">
        <f t="shared" si="28"/>
        <v>1.0999149952902743E-2</v>
      </c>
      <c r="I34" s="367">
        <f t="shared" si="29"/>
        <v>1.0999149952902743E-2</v>
      </c>
      <c r="J34" s="365">
        <v>17079.77</v>
      </c>
      <c r="K34" s="368">
        <v>17079.77</v>
      </c>
      <c r="L34" s="368">
        <f t="shared" si="30"/>
        <v>1423.3141666666668</v>
      </c>
      <c r="M34" s="368">
        <f t="shared" si="31"/>
        <v>1423.3141666666668</v>
      </c>
      <c r="N34" s="253">
        <f t="shared" si="32"/>
        <v>1.0999802295971417E-2</v>
      </c>
      <c r="O34" s="254">
        <f t="shared" si="33"/>
        <v>1.0999802295971417E-2</v>
      </c>
    </row>
    <row r="35" spans="2:15" ht="15" customHeight="1" x14ac:dyDescent="0.35">
      <c r="B35" s="160">
        <f t="shared" si="2"/>
        <v>2022</v>
      </c>
      <c r="C35" s="364">
        <v>44743</v>
      </c>
      <c r="D35" s="365">
        <v>11441.49</v>
      </c>
      <c r="E35" s="365">
        <v>11441.49</v>
      </c>
      <c r="F35" s="365">
        <f t="shared" si="26"/>
        <v>953.45749999999998</v>
      </c>
      <c r="G35" s="365">
        <f t="shared" si="27"/>
        <v>953.45749999999998</v>
      </c>
      <c r="H35" s="366">
        <f t="shared" si="28"/>
        <v>3.9999309181343534E-2</v>
      </c>
      <c r="I35" s="367">
        <f t="shared" si="29"/>
        <v>3.9999309181343534E-2</v>
      </c>
      <c r="J35" s="365">
        <v>17762.960800000001</v>
      </c>
      <c r="K35" s="368">
        <v>17762.960800000001</v>
      </c>
      <c r="L35" s="368">
        <f t="shared" si="30"/>
        <v>1480.2467333333334</v>
      </c>
      <c r="M35" s="368">
        <f t="shared" si="31"/>
        <v>1480.2467333333334</v>
      </c>
      <c r="N35" s="253">
        <f t="shared" si="32"/>
        <v>4.0000000000000036E-2</v>
      </c>
      <c r="O35" s="254">
        <f t="shared" si="33"/>
        <v>4.0000000000000036E-2</v>
      </c>
    </row>
    <row r="36" spans="2:15" ht="15" customHeight="1" x14ac:dyDescent="0.35">
      <c r="B36" s="160">
        <f t="shared" si="2"/>
        <v>2023</v>
      </c>
      <c r="C36" s="364">
        <v>44927</v>
      </c>
      <c r="D36" s="365">
        <v>11533.02</v>
      </c>
      <c r="E36" s="365">
        <v>11533.02</v>
      </c>
      <c r="F36" s="365">
        <f t="shared" si="26"/>
        <v>961.08500000000004</v>
      </c>
      <c r="G36" s="365">
        <f t="shared" si="27"/>
        <v>961.08500000000004</v>
      </c>
      <c r="H36" s="366">
        <f t="shared" si="28"/>
        <v>7.9998321896885827E-3</v>
      </c>
      <c r="I36" s="367">
        <f t="shared" si="29"/>
        <v>7.9998321896885827E-3</v>
      </c>
      <c r="J36" s="365">
        <v>17905.060000000001</v>
      </c>
      <c r="K36" s="368">
        <v>17905.060000000001</v>
      </c>
      <c r="L36" s="368">
        <f t="shared" si="30"/>
        <v>1492.0883333333334</v>
      </c>
      <c r="M36" s="368">
        <f t="shared" si="31"/>
        <v>1492.0883333333334</v>
      </c>
      <c r="N36" s="253">
        <f t="shared" si="32"/>
        <v>7.9997474294939419E-3</v>
      </c>
      <c r="O36" s="254">
        <f t="shared" si="33"/>
        <v>7.9997474294939419E-3</v>
      </c>
    </row>
    <row r="37" spans="2:15" ht="15" customHeight="1" x14ac:dyDescent="0.35">
      <c r="B37" s="160">
        <f t="shared" si="2"/>
        <v>2024</v>
      </c>
      <c r="C37" s="364">
        <v>45292</v>
      </c>
      <c r="D37" s="365">
        <v>12144.27</v>
      </c>
      <c r="E37" s="365">
        <v>12144.27</v>
      </c>
      <c r="F37" s="365">
        <f t="shared" si="26"/>
        <v>1012.0225</v>
      </c>
      <c r="G37" s="365">
        <f t="shared" si="27"/>
        <v>1012.0225</v>
      </c>
      <c r="H37" s="366">
        <f t="shared" si="28"/>
        <v>5.2999994797546579E-2</v>
      </c>
      <c r="I37" s="367">
        <f t="shared" si="29"/>
        <v>5.2999994797546579E-2</v>
      </c>
      <c r="J37" s="365">
        <v>18854.02</v>
      </c>
      <c r="K37" s="368">
        <v>18854.02</v>
      </c>
      <c r="L37" s="368">
        <f t="shared" si="30"/>
        <v>1571.1683333333333</v>
      </c>
      <c r="M37" s="368">
        <f t="shared" si="31"/>
        <v>1571.1683333333333</v>
      </c>
      <c r="N37" s="253">
        <f t="shared" si="32"/>
        <v>5.2999543145904049E-2</v>
      </c>
      <c r="O37" s="254">
        <f t="shared" si="33"/>
        <v>5.2999543145904049E-2</v>
      </c>
    </row>
    <row r="38" spans="2:15" ht="15" customHeight="1" x14ac:dyDescent="0.35">
      <c r="B38" s="160">
        <f t="shared" ref="B38" si="34">YEAR(C38)</f>
        <v>2025</v>
      </c>
      <c r="C38" s="364">
        <v>45658</v>
      </c>
      <c r="D38" s="365">
        <v>12411.44</v>
      </c>
      <c r="E38" s="365">
        <v>12411.44</v>
      </c>
      <c r="F38" s="365">
        <f t="shared" ref="F38" si="35">D38/12</f>
        <v>1034.2866666666666</v>
      </c>
      <c r="G38" s="365">
        <f t="shared" ref="G38" si="36">E38/12</f>
        <v>1034.2866666666666</v>
      </c>
      <c r="H38" s="366">
        <f t="shared" ref="H38" si="37">D38/D37-1</f>
        <v>2.1999675567160537E-2</v>
      </c>
      <c r="I38" s="367">
        <f t="shared" ref="I38" si="38">H38</f>
        <v>2.1999675567160537E-2</v>
      </c>
      <c r="J38" s="365">
        <v>19268.8</v>
      </c>
      <c r="K38" s="368">
        <v>19268.8</v>
      </c>
      <c r="L38" s="368">
        <f t="shared" ref="L38" si="39">J38/12</f>
        <v>1605.7333333333333</v>
      </c>
      <c r="M38" s="368">
        <f t="shared" ref="M38" si="40">K38/12</f>
        <v>1605.7333333333333</v>
      </c>
      <c r="N38" s="253">
        <f t="shared" ref="N38" si="41">J38/J37-1</f>
        <v>2.1999552350108864E-2</v>
      </c>
      <c r="O38" s="254">
        <f t="shared" ref="O38" si="42">N38</f>
        <v>2.1999552350108864E-2</v>
      </c>
    </row>
    <row r="39" spans="2:15" ht="15" customHeight="1" x14ac:dyDescent="0.35">
      <c r="B39" s="160">
        <f t="shared" ref="B39" si="43">YEAR(C39)</f>
        <v>2026</v>
      </c>
      <c r="C39" s="364">
        <v>46023</v>
      </c>
      <c r="D39" s="365">
        <v>12523.14</v>
      </c>
      <c r="E39" s="365">
        <v>12523.14</v>
      </c>
      <c r="F39" s="365">
        <f t="shared" ref="F39" si="44">D39/12</f>
        <v>1043.595</v>
      </c>
      <c r="G39" s="365">
        <f t="shared" ref="G39" si="45">E39/12</f>
        <v>1043.595</v>
      </c>
      <c r="H39" s="366">
        <f t="shared" ref="H39" si="46">D39/D38-1</f>
        <v>8.9997615103485362E-3</v>
      </c>
      <c r="I39" s="367">
        <f t="shared" ref="I39" si="47">H39</f>
        <v>8.9997615103485362E-3</v>
      </c>
      <c r="J39" s="365">
        <v>19442.21</v>
      </c>
      <c r="K39" s="368">
        <v>19442.21</v>
      </c>
      <c r="L39" s="368">
        <f t="shared" ref="L39" si="48">J39/12</f>
        <v>1620.1841666666667</v>
      </c>
      <c r="M39" s="368">
        <f t="shared" ref="M39" si="49">K39/12</f>
        <v>1620.1841666666667</v>
      </c>
      <c r="N39" s="253">
        <f t="shared" ref="N39" si="50">J39/J38-1</f>
        <v>8.9995225442165427E-3</v>
      </c>
      <c r="O39" s="254">
        <f t="shared" ref="O39" si="51">N39</f>
        <v>8.9995225442165427E-3</v>
      </c>
    </row>
    <row r="40" spans="2:15" ht="15" customHeight="1" x14ac:dyDescent="0.35">
      <c r="B40" s="117">
        <v>2027</v>
      </c>
      <c r="C40" s="301">
        <f t="shared" ref="C40" si="52">DATE(B40,1,1)</f>
        <v>46388</v>
      </c>
      <c r="D40" s="94">
        <f t="shared" ref="D40" si="53">D39*(1+I40)</f>
        <v>12723.51024</v>
      </c>
      <c r="E40" s="94">
        <f>D40</f>
        <v>12723.51024</v>
      </c>
      <c r="F40" s="94">
        <f t="shared" ref="F40:F81" si="54">D40/12</f>
        <v>1060.29252</v>
      </c>
      <c r="G40" s="94">
        <f t="shared" si="0"/>
        <v>1060.29252</v>
      </c>
      <c r="H40" s="90">
        <f>Revalo_RB!H88</f>
        <v>1.6E-2</v>
      </c>
      <c r="I40" s="91">
        <f t="shared" ref="I40" si="55">H40</f>
        <v>1.6E-2</v>
      </c>
      <c r="J40" s="94">
        <f t="shared" ref="J40" si="56">J39*D40/D39</f>
        <v>19753.285359999998</v>
      </c>
      <c r="K40" s="95">
        <f t="shared" ref="K40" si="57">J40</f>
        <v>19753.285359999998</v>
      </c>
      <c r="L40" s="95">
        <f t="shared" si="7"/>
        <v>1646.1071133333332</v>
      </c>
      <c r="M40" s="95">
        <f t="shared" si="1"/>
        <v>1646.1071133333332</v>
      </c>
      <c r="N40" s="109">
        <f t="shared" ref="N40" si="58">I40</f>
        <v>1.6E-2</v>
      </c>
      <c r="O40" s="302">
        <f t="shared" ref="O40" si="59">K40/K39-1</f>
        <v>1.6000000000000014E-2</v>
      </c>
    </row>
    <row r="41" spans="2:15" ht="15" customHeight="1" x14ac:dyDescent="0.35">
      <c r="B41" s="117">
        <v>2028</v>
      </c>
      <c r="C41" s="301">
        <f t="shared" ref="C41:C83" si="60">DATE(B41,1,1)</f>
        <v>46753</v>
      </c>
      <c r="D41" s="94">
        <f t="shared" ref="D41:D83" si="61">D40*(1+I41)</f>
        <v>12952.53342432</v>
      </c>
      <c r="E41" s="94">
        <f t="shared" ref="E41:E83" si="62">D41</f>
        <v>12952.53342432</v>
      </c>
      <c r="F41" s="94">
        <f t="shared" si="54"/>
        <v>1079.37778536</v>
      </c>
      <c r="G41" s="94">
        <f t="shared" si="0"/>
        <v>1079.37778536</v>
      </c>
      <c r="H41" s="90">
        <f>Revalo_RB!H89</f>
        <v>1.7999999999999999E-2</v>
      </c>
      <c r="I41" s="91">
        <f t="shared" ref="I41:I83" si="63">H41</f>
        <v>1.7999999999999999E-2</v>
      </c>
      <c r="J41" s="94">
        <f t="shared" ref="J41:J83" si="64">J40*D41/D40</f>
        <v>20108.844496479996</v>
      </c>
      <c r="K41" s="95">
        <f t="shared" ref="K41:K83" si="65">J41</f>
        <v>20108.844496479996</v>
      </c>
      <c r="L41" s="95">
        <f t="shared" si="7"/>
        <v>1675.7370413733331</v>
      </c>
      <c r="M41" s="95">
        <f t="shared" si="1"/>
        <v>1675.7370413733331</v>
      </c>
      <c r="N41" s="109">
        <f t="shared" ref="N41:N83" si="66">I41</f>
        <v>1.7999999999999999E-2</v>
      </c>
      <c r="O41" s="302">
        <f t="shared" ref="O41:O83" si="67">K41/K40-1</f>
        <v>1.8000000000000016E-2</v>
      </c>
    </row>
    <row r="42" spans="2:15" ht="15" customHeight="1" x14ac:dyDescent="0.35">
      <c r="B42" s="117">
        <v>2029</v>
      </c>
      <c r="C42" s="301">
        <f t="shared" si="60"/>
        <v>47119</v>
      </c>
      <c r="D42" s="94">
        <f t="shared" si="61"/>
        <v>13172.726492533438</v>
      </c>
      <c r="E42" s="94">
        <f t="shared" si="62"/>
        <v>13172.726492533438</v>
      </c>
      <c r="F42" s="94">
        <f t="shared" si="54"/>
        <v>1097.7272077111199</v>
      </c>
      <c r="G42" s="94">
        <f t="shared" si="0"/>
        <v>1097.7272077111199</v>
      </c>
      <c r="H42" s="90">
        <f>Revalo_RB!H90</f>
        <v>1.7000000000000001E-2</v>
      </c>
      <c r="I42" s="91">
        <f t="shared" si="63"/>
        <v>1.7000000000000001E-2</v>
      </c>
      <c r="J42" s="94">
        <f t="shared" si="64"/>
        <v>20450.694852920155</v>
      </c>
      <c r="K42" s="95">
        <f t="shared" si="65"/>
        <v>20450.694852920155</v>
      </c>
      <c r="L42" s="95">
        <f t="shared" si="7"/>
        <v>1704.2245710766795</v>
      </c>
      <c r="M42" s="95">
        <f t="shared" si="1"/>
        <v>1704.2245710766795</v>
      </c>
      <c r="N42" s="109">
        <f t="shared" si="66"/>
        <v>1.7000000000000001E-2</v>
      </c>
      <c r="O42" s="302">
        <f t="shared" si="67"/>
        <v>1.6999999999999904E-2</v>
      </c>
    </row>
    <row r="43" spans="2:15" ht="15" customHeight="1" x14ac:dyDescent="0.35">
      <c r="B43" s="117">
        <v>2030</v>
      </c>
      <c r="C43" s="301">
        <f t="shared" si="60"/>
        <v>47484</v>
      </c>
      <c r="D43" s="94">
        <f t="shared" si="61"/>
        <v>13409.83556939904</v>
      </c>
      <c r="E43" s="94">
        <f t="shared" si="62"/>
        <v>13409.83556939904</v>
      </c>
      <c r="F43" s="94">
        <f t="shared" si="54"/>
        <v>1117.4862974499199</v>
      </c>
      <c r="G43" s="94">
        <f t="shared" si="0"/>
        <v>1117.4862974499199</v>
      </c>
      <c r="H43" s="90">
        <f>Revalo_RB!H91</f>
        <v>1.7999999999999999E-2</v>
      </c>
      <c r="I43" s="91">
        <f t="shared" si="63"/>
        <v>1.7999999999999999E-2</v>
      </c>
      <c r="J43" s="94">
        <f t="shared" si="64"/>
        <v>20818.807360272716</v>
      </c>
      <c r="K43" s="95">
        <f t="shared" si="65"/>
        <v>20818.807360272716</v>
      </c>
      <c r="L43" s="95">
        <f t="shared" si="7"/>
        <v>1734.9006133560597</v>
      </c>
      <c r="M43" s="95">
        <f t="shared" si="1"/>
        <v>1734.9006133560597</v>
      </c>
      <c r="N43" s="109">
        <f t="shared" si="66"/>
        <v>1.7999999999999999E-2</v>
      </c>
      <c r="O43" s="302">
        <f t="shared" si="67"/>
        <v>1.8000000000000016E-2</v>
      </c>
    </row>
    <row r="44" spans="2:15" ht="15" customHeight="1" x14ac:dyDescent="0.35">
      <c r="B44" s="350">
        <v>2031</v>
      </c>
      <c r="C44" s="413">
        <f t="shared" si="60"/>
        <v>47849</v>
      </c>
      <c r="D44" s="414">
        <f t="shared" si="61"/>
        <v>13644.507691863524</v>
      </c>
      <c r="E44" s="414">
        <f t="shared" si="62"/>
        <v>13644.507691863524</v>
      </c>
      <c r="F44" s="414">
        <f t="shared" si="54"/>
        <v>1137.0423076552936</v>
      </c>
      <c r="G44" s="414">
        <f t="shared" si="0"/>
        <v>1137.0423076552936</v>
      </c>
      <c r="H44" s="415">
        <f>Revalo_RB!H92</f>
        <v>1.7500000000000071E-2</v>
      </c>
      <c r="I44" s="383">
        <f t="shared" si="63"/>
        <v>1.7500000000000071E-2</v>
      </c>
      <c r="J44" s="414">
        <f t="shared" si="64"/>
        <v>21183.136489077489</v>
      </c>
      <c r="K44" s="416">
        <f t="shared" si="65"/>
        <v>21183.136489077489</v>
      </c>
      <c r="L44" s="416">
        <f t="shared" si="7"/>
        <v>1765.2613740897907</v>
      </c>
      <c r="M44" s="416">
        <f t="shared" si="1"/>
        <v>1765.2613740897907</v>
      </c>
      <c r="N44" s="373">
        <f t="shared" si="66"/>
        <v>1.7500000000000071E-2</v>
      </c>
      <c r="O44" s="417">
        <f t="shared" si="67"/>
        <v>1.7500000000000071E-2</v>
      </c>
    </row>
    <row r="45" spans="2:15" ht="15" customHeight="1" x14ac:dyDescent="0.35">
      <c r="B45" s="350">
        <v>2032</v>
      </c>
      <c r="C45" s="413">
        <f t="shared" si="60"/>
        <v>48214</v>
      </c>
      <c r="D45" s="414">
        <f t="shared" si="61"/>
        <v>13883.286576471137</v>
      </c>
      <c r="E45" s="414">
        <f t="shared" si="62"/>
        <v>13883.286576471137</v>
      </c>
      <c r="F45" s="414">
        <f t="shared" si="54"/>
        <v>1156.9405480392613</v>
      </c>
      <c r="G45" s="414">
        <f t="shared" si="0"/>
        <v>1156.9405480392613</v>
      </c>
      <c r="H45" s="415">
        <f>Revalo_RB!H93</f>
        <v>1.7500000000000071E-2</v>
      </c>
      <c r="I45" s="383">
        <f t="shared" si="63"/>
        <v>1.7500000000000071E-2</v>
      </c>
      <c r="J45" s="414">
        <f t="shared" si="64"/>
        <v>21553.841377636349</v>
      </c>
      <c r="K45" s="416">
        <f t="shared" si="65"/>
        <v>21553.841377636349</v>
      </c>
      <c r="L45" s="416">
        <f t="shared" si="7"/>
        <v>1796.1534481363624</v>
      </c>
      <c r="M45" s="416">
        <f t="shared" si="1"/>
        <v>1796.1534481363624</v>
      </c>
      <c r="N45" s="373">
        <f t="shared" si="66"/>
        <v>1.7500000000000071E-2</v>
      </c>
      <c r="O45" s="417">
        <f t="shared" si="67"/>
        <v>1.7500000000000071E-2</v>
      </c>
    </row>
    <row r="46" spans="2:15" ht="15" customHeight="1" x14ac:dyDescent="0.35">
      <c r="B46" s="350">
        <v>2033</v>
      </c>
      <c r="C46" s="413">
        <f t="shared" si="60"/>
        <v>48580</v>
      </c>
      <c r="D46" s="414">
        <f t="shared" si="61"/>
        <v>14126.244091559383</v>
      </c>
      <c r="E46" s="414">
        <f t="shared" si="62"/>
        <v>14126.244091559383</v>
      </c>
      <c r="F46" s="414">
        <f t="shared" si="54"/>
        <v>1177.1870076299485</v>
      </c>
      <c r="G46" s="414">
        <f t="shared" si="0"/>
        <v>1177.1870076299485</v>
      </c>
      <c r="H46" s="415">
        <f>Revalo_RB!H94</f>
        <v>1.7500000000000071E-2</v>
      </c>
      <c r="I46" s="383">
        <f t="shared" si="63"/>
        <v>1.7500000000000071E-2</v>
      </c>
      <c r="J46" s="414">
        <f t="shared" si="64"/>
        <v>21931.033601744988</v>
      </c>
      <c r="K46" s="416">
        <f t="shared" si="65"/>
        <v>21931.033601744988</v>
      </c>
      <c r="L46" s="416">
        <f t="shared" si="7"/>
        <v>1827.5861334787489</v>
      </c>
      <c r="M46" s="416">
        <f t="shared" si="1"/>
        <v>1827.5861334787489</v>
      </c>
      <c r="N46" s="373">
        <f t="shared" si="66"/>
        <v>1.7500000000000071E-2</v>
      </c>
      <c r="O46" s="417">
        <f t="shared" si="67"/>
        <v>1.7500000000000071E-2</v>
      </c>
    </row>
    <row r="47" spans="2:15" ht="15" customHeight="1" x14ac:dyDescent="0.35">
      <c r="B47" s="350">
        <v>2034</v>
      </c>
      <c r="C47" s="413">
        <f t="shared" si="60"/>
        <v>48945</v>
      </c>
      <c r="D47" s="414">
        <f t="shared" si="61"/>
        <v>14373.453363161674</v>
      </c>
      <c r="E47" s="414">
        <f t="shared" si="62"/>
        <v>14373.453363161674</v>
      </c>
      <c r="F47" s="414">
        <f t="shared" si="54"/>
        <v>1197.7877802634728</v>
      </c>
      <c r="G47" s="414">
        <f t="shared" si="0"/>
        <v>1197.7877802634728</v>
      </c>
      <c r="H47" s="415">
        <f>Revalo_RB!H95</f>
        <v>1.7500000000000071E-2</v>
      </c>
      <c r="I47" s="383">
        <f t="shared" si="63"/>
        <v>1.7500000000000071E-2</v>
      </c>
      <c r="J47" s="414">
        <f t="shared" si="64"/>
        <v>22314.826689775527</v>
      </c>
      <c r="K47" s="416">
        <f t="shared" si="65"/>
        <v>22314.826689775527</v>
      </c>
      <c r="L47" s="416">
        <f t="shared" si="7"/>
        <v>1859.5688908146274</v>
      </c>
      <c r="M47" s="416">
        <f t="shared" si="1"/>
        <v>1859.5688908146274</v>
      </c>
      <c r="N47" s="373">
        <f t="shared" si="66"/>
        <v>1.7500000000000071E-2</v>
      </c>
      <c r="O47" s="417">
        <f t="shared" si="67"/>
        <v>1.7500000000000071E-2</v>
      </c>
    </row>
    <row r="48" spans="2:15" ht="15" customHeight="1" x14ac:dyDescent="0.35">
      <c r="B48" s="350">
        <v>2035</v>
      </c>
      <c r="C48" s="413">
        <f t="shared" si="60"/>
        <v>49310</v>
      </c>
      <c r="D48" s="414">
        <f t="shared" si="61"/>
        <v>14624.988797017004</v>
      </c>
      <c r="E48" s="414">
        <f t="shared" si="62"/>
        <v>14624.988797017004</v>
      </c>
      <c r="F48" s="414">
        <f t="shared" si="54"/>
        <v>1218.7490664180837</v>
      </c>
      <c r="G48" s="414">
        <f t="shared" si="0"/>
        <v>1218.7490664180837</v>
      </c>
      <c r="H48" s="415">
        <f>Revalo_RB!H96</f>
        <v>1.7500000000000071E-2</v>
      </c>
      <c r="I48" s="383">
        <f t="shared" si="63"/>
        <v>1.7500000000000071E-2</v>
      </c>
      <c r="J48" s="414">
        <f t="shared" si="64"/>
        <v>22705.336156846599</v>
      </c>
      <c r="K48" s="416">
        <f t="shared" si="65"/>
        <v>22705.336156846599</v>
      </c>
      <c r="L48" s="416">
        <f t="shared" si="7"/>
        <v>1892.1113464038833</v>
      </c>
      <c r="M48" s="416">
        <f t="shared" si="1"/>
        <v>1892.1113464038833</v>
      </c>
      <c r="N48" s="373">
        <f t="shared" si="66"/>
        <v>1.7500000000000071E-2</v>
      </c>
      <c r="O48" s="417">
        <f t="shared" si="67"/>
        <v>1.7500000000000071E-2</v>
      </c>
    </row>
    <row r="49" spans="2:15" ht="15" customHeight="1" x14ac:dyDescent="0.35">
      <c r="B49" s="350">
        <v>2036</v>
      </c>
      <c r="C49" s="413">
        <f t="shared" si="60"/>
        <v>49675</v>
      </c>
      <c r="D49" s="414">
        <f t="shared" si="61"/>
        <v>14880.926100964802</v>
      </c>
      <c r="E49" s="414">
        <f t="shared" si="62"/>
        <v>14880.926100964802</v>
      </c>
      <c r="F49" s="414">
        <f t="shared" si="54"/>
        <v>1240.0771750804001</v>
      </c>
      <c r="G49" s="414">
        <f t="shared" si="0"/>
        <v>1240.0771750804001</v>
      </c>
      <c r="H49" s="415">
        <f>Revalo_RB!H97</f>
        <v>1.7500000000000071E-2</v>
      </c>
      <c r="I49" s="383">
        <f t="shared" si="63"/>
        <v>1.7500000000000071E-2</v>
      </c>
      <c r="J49" s="414">
        <f t="shared" si="64"/>
        <v>23102.679539591416</v>
      </c>
      <c r="K49" s="416">
        <f t="shared" si="65"/>
        <v>23102.679539591416</v>
      </c>
      <c r="L49" s="416">
        <f t="shared" si="7"/>
        <v>1925.2232949659513</v>
      </c>
      <c r="M49" s="416">
        <f t="shared" si="1"/>
        <v>1925.2232949659513</v>
      </c>
      <c r="N49" s="373">
        <f t="shared" si="66"/>
        <v>1.7500000000000071E-2</v>
      </c>
      <c r="O49" s="417">
        <f t="shared" si="67"/>
        <v>1.7500000000000071E-2</v>
      </c>
    </row>
    <row r="50" spans="2:15" ht="15" customHeight="1" x14ac:dyDescent="0.35">
      <c r="B50" s="350">
        <v>2037</v>
      </c>
      <c r="C50" s="413">
        <f t="shared" si="60"/>
        <v>50041</v>
      </c>
      <c r="D50" s="414">
        <f t="shared" si="61"/>
        <v>15141.342307731687</v>
      </c>
      <c r="E50" s="414">
        <f t="shared" si="62"/>
        <v>15141.342307731687</v>
      </c>
      <c r="F50" s="414">
        <f t="shared" si="54"/>
        <v>1261.7785256443074</v>
      </c>
      <c r="G50" s="414">
        <f t="shared" si="0"/>
        <v>1261.7785256443074</v>
      </c>
      <c r="H50" s="415">
        <f>Revalo_RB!H98</f>
        <v>1.7500000000000071E-2</v>
      </c>
      <c r="I50" s="383">
        <f t="shared" si="63"/>
        <v>1.7500000000000071E-2</v>
      </c>
      <c r="J50" s="414">
        <f t="shared" si="64"/>
        <v>23506.976431534269</v>
      </c>
      <c r="K50" s="416">
        <f t="shared" si="65"/>
        <v>23506.976431534269</v>
      </c>
      <c r="L50" s="416">
        <f t="shared" si="7"/>
        <v>1958.9147026278558</v>
      </c>
      <c r="M50" s="416">
        <f t="shared" si="1"/>
        <v>1958.9147026278558</v>
      </c>
      <c r="N50" s="373">
        <f t="shared" si="66"/>
        <v>1.7500000000000071E-2</v>
      </c>
      <c r="O50" s="417">
        <f t="shared" si="67"/>
        <v>1.7500000000000071E-2</v>
      </c>
    </row>
    <row r="51" spans="2:15" ht="15" customHeight="1" x14ac:dyDescent="0.35">
      <c r="B51" s="350">
        <v>2038</v>
      </c>
      <c r="C51" s="413">
        <f t="shared" si="60"/>
        <v>50406</v>
      </c>
      <c r="D51" s="414">
        <f t="shared" si="61"/>
        <v>15406.315798116993</v>
      </c>
      <c r="E51" s="414">
        <f t="shared" si="62"/>
        <v>15406.315798116993</v>
      </c>
      <c r="F51" s="414">
        <f t="shared" si="54"/>
        <v>1283.8596498430827</v>
      </c>
      <c r="G51" s="414">
        <f t="shared" si="0"/>
        <v>1283.8596498430827</v>
      </c>
      <c r="H51" s="415">
        <f>Revalo_RB!H99</f>
        <v>1.7500000000000071E-2</v>
      </c>
      <c r="I51" s="383">
        <f t="shared" si="63"/>
        <v>1.7500000000000071E-2</v>
      </c>
      <c r="J51" s="414">
        <f t="shared" si="64"/>
        <v>23918.348519086121</v>
      </c>
      <c r="K51" s="416">
        <f t="shared" si="65"/>
        <v>23918.348519086121</v>
      </c>
      <c r="L51" s="416">
        <f t="shared" si="7"/>
        <v>1993.1957099238434</v>
      </c>
      <c r="M51" s="416">
        <f t="shared" si="1"/>
        <v>1993.1957099238434</v>
      </c>
      <c r="N51" s="373">
        <f t="shared" si="66"/>
        <v>1.7500000000000071E-2</v>
      </c>
      <c r="O51" s="417">
        <f t="shared" si="67"/>
        <v>1.7500000000000071E-2</v>
      </c>
    </row>
    <row r="52" spans="2:15" ht="15" customHeight="1" x14ac:dyDescent="0.35">
      <c r="B52" s="350">
        <v>2039</v>
      </c>
      <c r="C52" s="413">
        <f t="shared" si="60"/>
        <v>50771</v>
      </c>
      <c r="D52" s="414">
        <f t="shared" si="61"/>
        <v>15675.926324584041</v>
      </c>
      <c r="E52" s="414">
        <f t="shared" si="62"/>
        <v>15675.926324584041</v>
      </c>
      <c r="F52" s="414">
        <f t="shared" si="54"/>
        <v>1306.3271937153368</v>
      </c>
      <c r="G52" s="414">
        <f t="shared" si="0"/>
        <v>1306.3271937153368</v>
      </c>
      <c r="H52" s="415">
        <f>Revalo_RB!H100</f>
        <v>1.7500000000000071E-2</v>
      </c>
      <c r="I52" s="383">
        <f t="shared" si="63"/>
        <v>1.7500000000000071E-2</v>
      </c>
      <c r="J52" s="414">
        <f t="shared" si="64"/>
        <v>24336.91961817013</v>
      </c>
      <c r="K52" s="416">
        <f t="shared" si="65"/>
        <v>24336.91961817013</v>
      </c>
      <c r="L52" s="416">
        <f t="shared" si="7"/>
        <v>2028.0766348475108</v>
      </c>
      <c r="M52" s="416">
        <f t="shared" si="1"/>
        <v>2028.0766348475108</v>
      </c>
      <c r="N52" s="373">
        <f t="shared" si="66"/>
        <v>1.7500000000000071E-2</v>
      </c>
      <c r="O52" s="417">
        <f t="shared" si="67"/>
        <v>1.7500000000000071E-2</v>
      </c>
    </row>
    <row r="53" spans="2:15" ht="15" customHeight="1" x14ac:dyDescent="0.35">
      <c r="B53" s="350">
        <v>2040</v>
      </c>
      <c r="C53" s="413">
        <f t="shared" si="60"/>
        <v>51136</v>
      </c>
      <c r="D53" s="414">
        <f t="shared" si="61"/>
        <v>15950.255035264263</v>
      </c>
      <c r="E53" s="414">
        <f t="shared" si="62"/>
        <v>15950.255035264263</v>
      </c>
      <c r="F53" s="414">
        <f t="shared" si="54"/>
        <v>1329.1879196053553</v>
      </c>
      <c r="G53" s="414">
        <f t="shared" si="0"/>
        <v>1329.1879196053553</v>
      </c>
      <c r="H53" s="415">
        <f>Revalo_RB!H101</f>
        <v>1.7500000000000071E-2</v>
      </c>
      <c r="I53" s="383">
        <f t="shared" si="63"/>
        <v>1.7500000000000071E-2</v>
      </c>
      <c r="J53" s="414">
        <f t="shared" si="64"/>
        <v>24762.815711488111</v>
      </c>
      <c r="K53" s="416">
        <f t="shared" si="65"/>
        <v>24762.815711488111</v>
      </c>
      <c r="L53" s="416">
        <f t="shared" si="7"/>
        <v>2063.5679759573427</v>
      </c>
      <c r="M53" s="416">
        <f t="shared" si="1"/>
        <v>2063.5679759573427</v>
      </c>
      <c r="N53" s="373">
        <f t="shared" si="66"/>
        <v>1.7500000000000071E-2</v>
      </c>
      <c r="O53" s="417">
        <f t="shared" si="67"/>
        <v>1.7500000000000071E-2</v>
      </c>
    </row>
    <row r="54" spans="2:15" ht="15" customHeight="1" x14ac:dyDescent="0.35">
      <c r="B54" s="350">
        <v>2041</v>
      </c>
      <c r="C54" s="413">
        <f t="shared" si="60"/>
        <v>51502</v>
      </c>
      <c r="D54" s="414">
        <f t="shared" si="61"/>
        <v>16229.384498381389</v>
      </c>
      <c r="E54" s="414">
        <f t="shared" si="62"/>
        <v>16229.384498381389</v>
      </c>
      <c r="F54" s="414">
        <f t="shared" si="54"/>
        <v>1352.4487081984491</v>
      </c>
      <c r="G54" s="414">
        <f t="shared" si="0"/>
        <v>1352.4487081984491</v>
      </c>
      <c r="H54" s="415">
        <f>Revalo_RB!H102</f>
        <v>1.7500000000000071E-2</v>
      </c>
      <c r="I54" s="383">
        <f t="shared" si="63"/>
        <v>1.7500000000000071E-2</v>
      </c>
      <c r="J54" s="414">
        <f t="shared" si="64"/>
        <v>25196.164986439155</v>
      </c>
      <c r="K54" s="416">
        <f t="shared" si="65"/>
        <v>25196.164986439155</v>
      </c>
      <c r="L54" s="416">
        <f t="shared" si="7"/>
        <v>2099.6804155365962</v>
      </c>
      <c r="M54" s="416">
        <f t="shared" si="1"/>
        <v>2099.6804155365962</v>
      </c>
      <c r="N54" s="373">
        <f t="shared" si="66"/>
        <v>1.7500000000000071E-2</v>
      </c>
      <c r="O54" s="417">
        <f t="shared" si="67"/>
        <v>1.7500000000000071E-2</v>
      </c>
    </row>
    <row r="55" spans="2:15" ht="15" customHeight="1" x14ac:dyDescent="0.35">
      <c r="B55" s="350">
        <v>2042</v>
      </c>
      <c r="C55" s="413">
        <f t="shared" si="60"/>
        <v>51867</v>
      </c>
      <c r="D55" s="414">
        <f t="shared" si="61"/>
        <v>16513.398727103064</v>
      </c>
      <c r="E55" s="414">
        <f t="shared" si="62"/>
        <v>16513.398727103064</v>
      </c>
      <c r="F55" s="414">
        <f t="shared" si="54"/>
        <v>1376.1165605919221</v>
      </c>
      <c r="G55" s="414">
        <f t="shared" si="0"/>
        <v>1376.1165605919221</v>
      </c>
      <c r="H55" s="415">
        <f>Revalo_RB!H103</f>
        <v>1.7500000000000071E-2</v>
      </c>
      <c r="I55" s="383">
        <f t="shared" si="63"/>
        <v>1.7500000000000071E-2</v>
      </c>
      <c r="J55" s="414">
        <f t="shared" si="64"/>
        <v>25637.097873701841</v>
      </c>
      <c r="K55" s="416">
        <f t="shared" si="65"/>
        <v>25637.097873701841</v>
      </c>
      <c r="L55" s="416">
        <f t="shared" si="7"/>
        <v>2136.4248228084866</v>
      </c>
      <c r="M55" s="416">
        <f t="shared" si="1"/>
        <v>2136.4248228084866</v>
      </c>
      <c r="N55" s="373">
        <f t="shared" si="66"/>
        <v>1.7500000000000071E-2</v>
      </c>
      <c r="O55" s="417">
        <f t="shared" si="67"/>
        <v>1.7500000000000071E-2</v>
      </c>
    </row>
    <row r="56" spans="2:15" ht="15" customHeight="1" x14ac:dyDescent="0.35">
      <c r="B56" s="350">
        <v>2043</v>
      </c>
      <c r="C56" s="413">
        <f t="shared" si="60"/>
        <v>52232</v>
      </c>
      <c r="D56" s="414">
        <f t="shared" si="61"/>
        <v>16802.383204827369</v>
      </c>
      <c r="E56" s="414">
        <f t="shared" si="62"/>
        <v>16802.383204827369</v>
      </c>
      <c r="F56" s="414">
        <f t="shared" si="54"/>
        <v>1400.1986004022808</v>
      </c>
      <c r="G56" s="414">
        <f t="shared" si="0"/>
        <v>1400.1986004022808</v>
      </c>
      <c r="H56" s="415">
        <f>Revalo_RB!H104</f>
        <v>1.7500000000000071E-2</v>
      </c>
      <c r="I56" s="383">
        <f t="shared" si="63"/>
        <v>1.7500000000000071E-2</v>
      </c>
      <c r="J56" s="414">
        <f t="shared" si="64"/>
        <v>26085.747086491629</v>
      </c>
      <c r="K56" s="416">
        <f t="shared" si="65"/>
        <v>26085.747086491629</v>
      </c>
      <c r="L56" s="416">
        <f t="shared" si="7"/>
        <v>2173.8122572076359</v>
      </c>
      <c r="M56" s="416">
        <f t="shared" si="1"/>
        <v>2173.8122572076359</v>
      </c>
      <c r="N56" s="373">
        <f t="shared" si="66"/>
        <v>1.7500000000000071E-2</v>
      </c>
      <c r="O56" s="417">
        <f t="shared" si="67"/>
        <v>1.7500000000000293E-2</v>
      </c>
    </row>
    <row r="57" spans="2:15" ht="15" customHeight="1" x14ac:dyDescent="0.35">
      <c r="B57" s="350">
        <v>2044</v>
      </c>
      <c r="C57" s="413">
        <f t="shared" si="60"/>
        <v>52597</v>
      </c>
      <c r="D57" s="414">
        <f t="shared" si="61"/>
        <v>17096.42491091185</v>
      </c>
      <c r="E57" s="414">
        <f t="shared" si="62"/>
        <v>17096.42491091185</v>
      </c>
      <c r="F57" s="414">
        <f t="shared" si="54"/>
        <v>1424.7020759093209</v>
      </c>
      <c r="G57" s="414">
        <f t="shared" si="0"/>
        <v>1424.7020759093209</v>
      </c>
      <c r="H57" s="415">
        <f>Revalo_RB!H105</f>
        <v>1.7500000000000071E-2</v>
      </c>
      <c r="I57" s="383">
        <f t="shared" si="63"/>
        <v>1.7500000000000071E-2</v>
      </c>
      <c r="J57" s="414">
        <f t="shared" si="64"/>
        <v>26542.247660505236</v>
      </c>
      <c r="K57" s="416">
        <f t="shared" si="65"/>
        <v>26542.247660505236</v>
      </c>
      <c r="L57" s="416">
        <f t="shared" si="7"/>
        <v>2211.8539717087697</v>
      </c>
      <c r="M57" s="416">
        <f t="shared" si="1"/>
        <v>2211.8539717087697</v>
      </c>
      <c r="N57" s="373">
        <f t="shared" si="66"/>
        <v>1.7500000000000071E-2</v>
      </c>
      <c r="O57" s="417">
        <f t="shared" si="67"/>
        <v>1.7500000000000071E-2</v>
      </c>
    </row>
    <row r="58" spans="2:15" ht="15" customHeight="1" x14ac:dyDescent="0.35">
      <c r="B58" s="350">
        <v>2045</v>
      </c>
      <c r="C58" s="413">
        <f t="shared" si="60"/>
        <v>52963</v>
      </c>
      <c r="D58" s="414">
        <f t="shared" si="61"/>
        <v>17395.612346852809</v>
      </c>
      <c r="E58" s="414">
        <f t="shared" si="62"/>
        <v>17395.612346852809</v>
      </c>
      <c r="F58" s="414">
        <f t="shared" si="54"/>
        <v>1449.6343622377342</v>
      </c>
      <c r="G58" s="414">
        <f t="shared" si="0"/>
        <v>1449.6343622377342</v>
      </c>
      <c r="H58" s="415">
        <f>Revalo_RB!H106</f>
        <v>1.7500000000000071E-2</v>
      </c>
      <c r="I58" s="383">
        <f t="shared" si="63"/>
        <v>1.7500000000000071E-2</v>
      </c>
      <c r="J58" s="414">
        <f t="shared" si="64"/>
        <v>27006.736994564082</v>
      </c>
      <c r="K58" s="416">
        <f t="shared" si="65"/>
        <v>27006.736994564082</v>
      </c>
      <c r="L58" s="416">
        <f t="shared" si="7"/>
        <v>2250.5614162136735</v>
      </c>
      <c r="M58" s="416">
        <f t="shared" si="1"/>
        <v>2250.5614162136735</v>
      </c>
      <c r="N58" s="373">
        <f t="shared" si="66"/>
        <v>1.7500000000000071E-2</v>
      </c>
      <c r="O58" s="417">
        <f t="shared" si="67"/>
        <v>1.7500000000000071E-2</v>
      </c>
    </row>
    <row r="59" spans="2:15" ht="15" customHeight="1" x14ac:dyDescent="0.35">
      <c r="B59" s="350">
        <v>2046</v>
      </c>
      <c r="C59" s="413">
        <f t="shared" si="60"/>
        <v>53328</v>
      </c>
      <c r="D59" s="414">
        <f t="shared" si="61"/>
        <v>17700.035562922734</v>
      </c>
      <c r="E59" s="414">
        <f t="shared" si="62"/>
        <v>17700.035562922734</v>
      </c>
      <c r="F59" s="414">
        <f t="shared" si="54"/>
        <v>1475.0029635768944</v>
      </c>
      <c r="G59" s="414">
        <f t="shared" si="0"/>
        <v>1475.0029635768944</v>
      </c>
      <c r="H59" s="415">
        <f>Revalo_RB!H107</f>
        <v>1.7500000000000071E-2</v>
      </c>
      <c r="I59" s="383">
        <f t="shared" si="63"/>
        <v>1.7500000000000071E-2</v>
      </c>
      <c r="J59" s="414">
        <f t="shared" si="64"/>
        <v>27479.354891968957</v>
      </c>
      <c r="K59" s="416">
        <f t="shared" si="65"/>
        <v>27479.354891968957</v>
      </c>
      <c r="L59" s="416">
        <f t="shared" si="7"/>
        <v>2289.946240997413</v>
      </c>
      <c r="M59" s="416">
        <f t="shared" si="1"/>
        <v>2289.946240997413</v>
      </c>
      <c r="N59" s="373">
        <f t="shared" si="66"/>
        <v>1.7500000000000071E-2</v>
      </c>
      <c r="O59" s="417">
        <f t="shared" si="67"/>
        <v>1.7500000000000071E-2</v>
      </c>
    </row>
    <row r="60" spans="2:15" ht="15" customHeight="1" x14ac:dyDescent="0.35">
      <c r="B60" s="350">
        <v>2047</v>
      </c>
      <c r="C60" s="413">
        <f t="shared" si="60"/>
        <v>53693</v>
      </c>
      <c r="D60" s="414">
        <f t="shared" si="61"/>
        <v>18009.786185273882</v>
      </c>
      <c r="E60" s="414">
        <f t="shared" si="62"/>
        <v>18009.786185273882</v>
      </c>
      <c r="F60" s="414">
        <f t="shared" si="54"/>
        <v>1500.8155154394901</v>
      </c>
      <c r="G60" s="414">
        <f t="shared" si="0"/>
        <v>1500.8155154394901</v>
      </c>
      <c r="H60" s="415">
        <f>Revalo_RB!H108</f>
        <v>1.7500000000000071E-2</v>
      </c>
      <c r="I60" s="383">
        <f t="shared" si="63"/>
        <v>1.7500000000000071E-2</v>
      </c>
      <c r="J60" s="414">
        <f t="shared" si="64"/>
        <v>27960.243602578415</v>
      </c>
      <c r="K60" s="416">
        <f t="shared" si="65"/>
        <v>27960.243602578415</v>
      </c>
      <c r="L60" s="416">
        <f t="shared" si="7"/>
        <v>2330.0203002148678</v>
      </c>
      <c r="M60" s="416">
        <f t="shared" si="1"/>
        <v>2330.0203002148678</v>
      </c>
      <c r="N60" s="373">
        <f t="shared" si="66"/>
        <v>1.7500000000000071E-2</v>
      </c>
      <c r="O60" s="417">
        <f t="shared" si="67"/>
        <v>1.7500000000000071E-2</v>
      </c>
    </row>
    <row r="61" spans="2:15" ht="15" customHeight="1" x14ac:dyDescent="0.35">
      <c r="B61" s="350">
        <v>2048</v>
      </c>
      <c r="C61" s="413">
        <f t="shared" si="60"/>
        <v>54058</v>
      </c>
      <c r="D61" s="414">
        <f t="shared" si="61"/>
        <v>18324.957443516178</v>
      </c>
      <c r="E61" s="414">
        <f t="shared" si="62"/>
        <v>18324.957443516178</v>
      </c>
      <c r="F61" s="414">
        <f t="shared" si="54"/>
        <v>1527.0797869596815</v>
      </c>
      <c r="G61" s="414">
        <f t="shared" si="0"/>
        <v>1527.0797869596815</v>
      </c>
      <c r="H61" s="415">
        <f>Revalo_RB!H109</f>
        <v>1.7500000000000071E-2</v>
      </c>
      <c r="I61" s="383">
        <f t="shared" si="63"/>
        <v>1.7500000000000071E-2</v>
      </c>
      <c r="J61" s="414">
        <f t="shared" si="64"/>
        <v>28449.547865623543</v>
      </c>
      <c r="K61" s="416">
        <f t="shared" si="65"/>
        <v>28449.547865623543</v>
      </c>
      <c r="L61" s="416">
        <f t="shared" si="7"/>
        <v>2370.7956554686284</v>
      </c>
      <c r="M61" s="416">
        <f t="shared" si="1"/>
        <v>2370.7956554686284</v>
      </c>
      <c r="N61" s="373">
        <f t="shared" si="66"/>
        <v>1.7500000000000071E-2</v>
      </c>
      <c r="O61" s="417">
        <f t="shared" si="67"/>
        <v>1.7500000000000071E-2</v>
      </c>
    </row>
    <row r="62" spans="2:15" ht="15" customHeight="1" x14ac:dyDescent="0.35">
      <c r="B62" s="350">
        <v>2049</v>
      </c>
      <c r="C62" s="413">
        <f t="shared" si="60"/>
        <v>54424</v>
      </c>
      <c r="D62" s="414">
        <f t="shared" si="61"/>
        <v>18645.644198777711</v>
      </c>
      <c r="E62" s="414">
        <f t="shared" si="62"/>
        <v>18645.644198777711</v>
      </c>
      <c r="F62" s="414">
        <f t="shared" si="54"/>
        <v>1553.8036832314758</v>
      </c>
      <c r="G62" s="414">
        <f t="shared" si="0"/>
        <v>1553.8036832314758</v>
      </c>
      <c r="H62" s="415">
        <f>Revalo_RB!H110</f>
        <v>1.7500000000000071E-2</v>
      </c>
      <c r="I62" s="383">
        <f t="shared" si="63"/>
        <v>1.7500000000000071E-2</v>
      </c>
      <c r="J62" s="414">
        <f t="shared" si="64"/>
        <v>28947.414953271953</v>
      </c>
      <c r="K62" s="416">
        <f t="shared" si="65"/>
        <v>28947.414953271953</v>
      </c>
      <c r="L62" s="416">
        <f t="shared" si="7"/>
        <v>2412.2845794393293</v>
      </c>
      <c r="M62" s="416">
        <f t="shared" si="1"/>
        <v>2412.2845794393293</v>
      </c>
      <c r="N62" s="373">
        <f t="shared" si="66"/>
        <v>1.7500000000000071E-2</v>
      </c>
      <c r="O62" s="417">
        <f t="shared" si="67"/>
        <v>1.7499999999999849E-2</v>
      </c>
    </row>
    <row r="63" spans="2:15" ht="15" customHeight="1" x14ac:dyDescent="0.35">
      <c r="B63" s="350">
        <v>2050</v>
      </c>
      <c r="C63" s="413">
        <f t="shared" si="60"/>
        <v>54789</v>
      </c>
      <c r="D63" s="414">
        <f t="shared" si="61"/>
        <v>18971.942972256322</v>
      </c>
      <c r="E63" s="414">
        <f t="shared" si="62"/>
        <v>18971.942972256322</v>
      </c>
      <c r="F63" s="414">
        <f t="shared" si="54"/>
        <v>1580.9952476880269</v>
      </c>
      <c r="G63" s="414">
        <f t="shared" si="0"/>
        <v>1580.9952476880269</v>
      </c>
      <c r="H63" s="415">
        <f>Revalo_RB!H111</f>
        <v>1.7500000000000071E-2</v>
      </c>
      <c r="I63" s="383">
        <f t="shared" si="63"/>
        <v>1.7500000000000071E-2</v>
      </c>
      <c r="J63" s="414">
        <f t="shared" si="64"/>
        <v>29453.994714954217</v>
      </c>
      <c r="K63" s="416">
        <f t="shared" si="65"/>
        <v>29453.994714954217</v>
      </c>
      <c r="L63" s="416">
        <f t="shared" si="7"/>
        <v>2454.4995595795181</v>
      </c>
      <c r="M63" s="416">
        <f t="shared" si="1"/>
        <v>2454.4995595795181</v>
      </c>
      <c r="N63" s="373">
        <f t="shared" si="66"/>
        <v>1.7500000000000071E-2</v>
      </c>
      <c r="O63" s="417">
        <f t="shared" si="67"/>
        <v>1.7500000000000071E-2</v>
      </c>
    </row>
    <row r="64" spans="2:15" ht="15" customHeight="1" x14ac:dyDescent="0.35">
      <c r="B64" s="350">
        <v>2051</v>
      </c>
      <c r="C64" s="413">
        <f t="shared" si="60"/>
        <v>55154</v>
      </c>
      <c r="D64" s="414">
        <f t="shared" si="61"/>
        <v>19303.951974270807</v>
      </c>
      <c r="E64" s="414">
        <f t="shared" si="62"/>
        <v>19303.951974270807</v>
      </c>
      <c r="F64" s="414">
        <f t="shared" si="54"/>
        <v>1608.6626645225672</v>
      </c>
      <c r="G64" s="414">
        <f t="shared" si="0"/>
        <v>1608.6626645225672</v>
      </c>
      <c r="H64" s="415">
        <f>Revalo_RB!H112</f>
        <v>1.7500000000000071E-2</v>
      </c>
      <c r="I64" s="383">
        <f t="shared" si="63"/>
        <v>1.7500000000000071E-2</v>
      </c>
      <c r="J64" s="414">
        <f t="shared" si="64"/>
        <v>29969.439622465914</v>
      </c>
      <c r="K64" s="416">
        <f t="shared" si="65"/>
        <v>29969.439622465914</v>
      </c>
      <c r="L64" s="416">
        <f t="shared" si="7"/>
        <v>2497.4533018721595</v>
      </c>
      <c r="M64" s="416">
        <f t="shared" si="1"/>
        <v>2497.4533018721595</v>
      </c>
      <c r="N64" s="373">
        <f t="shared" si="66"/>
        <v>1.7500000000000071E-2</v>
      </c>
      <c r="O64" s="417">
        <f t="shared" si="67"/>
        <v>1.7499999999999849E-2</v>
      </c>
    </row>
    <row r="65" spans="2:15" ht="15" customHeight="1" x14ac:dyDescent="0.35">
      <c r="B65" s="350">
        <v>2052</v>
      </c>
      <c r="C65" s="413">
        <f t="shared" si="60"/>
        <v>55519</v>
      </c>
      <c r="D65" s="414">
        <f t="shared" si="61"/>
        <v>19641.771133820548</v>
      </c>
      <c r="E65" s="414">
        <f t="shared" si="62"/>
        <v>19641.771133820548</v>
      </c>
      <c r="F65" s="414">
        <f t="shared" si="54"/>
        <v>1636.8142611517123</v>
      </c>
      <c r="G65" s="414">
        <f t="shared" si="0"/>
        <v>1636.8142611517123</v>
      </c>
      <c r="H65" s="415">
        <f>Revalo_RB!H113</f>
        <v>1.7500000000000071E-2</v>
      </c>
      <c r="I65" s="383">
        <f t="shared" si="63"/>
        <v>1.7500000000000071E-2</v>
      </c>
      <c r="J65" s="414">
        <f t="shared" si="64"/>
        <v>30493.904815859067</v>
      </c>
      <c r="K65" s="416">
        <f t="shared" si="65"/>
        <v>30493.904815859067</v>
      </c>
      <c r="L65" s="416">
        <f t="shared" si="7"/>
        <v>2541.1587346549222</v>
      </c>
      <c r="M65" s="416">
        <f t="shared" si="1"/>
        <v>2541.1587346549222</v>
      </c>
      <c r="N65" s="373">
        <f t="shared" si="66"/>
        <v>1.7500000000000071E-2</v>
      </c>
      <c r="O65" s="417">
        <f t="shared" si="67"/>
        <v>1.7500000000000071E-2</v>
      </c>
    </row>
    <row r="66" spans="2:15" ht="15" customHeight="1" x14ac:dyDescent="0.35">
      <c r="B66" s="350">
        <v>2053</v>
      </c>
      <c r="C66" s="413">
        <f t="shared" si="60"/>
        <v>55885</v>
      </c>
      <c r="D66" s="414">
        <f t="shared" si="61"/>
        <v>19985.502128662411</v>
      </c>
      <c r="E66" s="414">
        <f t="shared" si="62"/>
        <v>19985.502128662411</v>
      </c>
      <c r="F66" s="414">
        <f t="shared" si="54"/>
        <v>1665.4585107218675</v>
      </c>
      <c r="G66" s="414">
        <f t="shared" si="0"/>
        <v>1665.4585107218675</v>
      </c>
      <c r="H66" s="415">
        <f>Revalo_RB!H114</f>
        <v>1.7500000000000071E-2</v>
      </c>
      <c r="I66" s="383">
        <f t="shared" si="63"/>
        <v>1.7500000000000071E-2</v>
      </c>
      <c r="J66" s="414">
        <f t="shared" si="64"/>
        <v>31027.548150136608</v>
      </c>
      <c r="K66" s="416">
        <f t="shared" si="65"/>
        <v>31027.548150136608</v>
      </c>
      <c r="L66" s="416">
        <f t="shared" si="7"/>
        <v>2585.6290125113842</v>
      </c>
      <c r="M66" s="416">
        <f t="shared" si="1"/>
        <v>2585.6290125113842</v>
      </c>
      <c r="N66" s="373">
        <f t="shared" si="66"/>
        <v>1.7500000000000071E-2</v>
      </c>
      <c r="O66" s="417">
        <f t="shared" si="67"/>
        <v>1.7500000000000293E-2</v>
      </c>
    </row>
    <row r="67" spans="2:15" ht="15" customHeight="1" x14ac:dyDescent="0.35">
      <c r="B67" s="350">
        <v>2054</v>
      </c>
      <c r="C67" s="413">
        <f t="shared" si="60"/>
        <v>56250</v>
      </c>
      <c r="D67" s="414">
        <f t="shared" si="61"/>
        <v>20335.248415914004</v>
      </c>
      <c r="E67" s="414">
        <f t="shared" si="62"/>
        <v>20335.248415914004</v>
      </c>
      <c r="F67" s="414">
        <f t="shared" si="54"/>
        <v>1694.6040346595003</v>
      </c>
      <c r="G67" s="414">
        <f t="shared" si="0"/>
        <v>1694.6040346595003</v>
      </c>
      <c r="H67" s="415">
        <f>Revalo_RB!H115</f>
        <v>1.7500000000000071E-2</v>
      </c>
      <c r="I67" s="383">
        <f t="shared" si="63"/>
        <v>1.7500000000000071E-2</v>
      </c>
      <c r="J67" s="414">
        <f t="shared" si="64"/>
        <v>31570.530242764002</v>
      </c>
      <c r="K67" s="416">
        <f t="shared" si="65"/>
        <v>31570.530242764002</v>
      </c>
      <c r="L67" s="416">
        <f t="shared" si="7"/>
        <v>2630.8775202303336</v>
      </c>
      <c r="M67" s="416">
        <f t="shared" si="1"/>
        <v>2630.8775202303336</v>
      </c>
      <c r="N67" s="373">
        <f t="shared" si="66"/>
        <v>1.7500000000000071E-2</v>
      </c>
      <c r="O67" s="417">
        <f t="shared" si="67"/>
        <v>1.7500000000000071E-2</v>
      </c>
    </row>
    <row r="68" spans="2:15" ht="15" customHeight="1" x14ac:dyDescent="0.35">
      <c r="B68" s="350">
        <v>2055</v>
      </c>
      <c r="C68" s="413">
        <f t="shared" si="60"/>
        <v>56615</v>
      </c>
      <c r="D68" s="414">
        <f t="shared" si="61"/>
        <v>20691.1152631925</v>
      </c>
      <c r="E68" s="414">
        <f t="shared" si="62"/>
        <v>20691.1152631925</v>
      </c>
      <c r="F68" s="414">
        <f t="shared" si="54"/>
        <v>1724.2596052660417</v>
      </c>
      <c r="G68" s="414">
        <f t="shared" si="0"/>
        <v>1724.2596052660417</v>
      </c>
      <c r="H68" s="415">
        <f>Revalo_RB!H116</f>
        <v>1.7500000000000071E-2</v>
      </c>
      <c r="I68" s="383">
        <f t="shared" si="63"/>
        <v>1.7500000000000071E-2</v>
      </c>
      <c r="J68" s="414">
        <f t="shared" si="64"/>
        <v>32123.014522012374</v>
      </c>
      <c r="K68" s="416">
        <f t="shared" si="65"/>
        <v>32123.014522012374</v>
      </c>
      <c r="L68" s="416">
        <f t="shared" si="7"/>
        <v>2676.9178768343645</v>
      </c>
      <c r="M68" s="416">
        <f t="shared" si="1"/>
        <v>2676.9178768343645</v>
      </c>
      <c r="N68" s="373">
        <f t="shared" si="66"/>
        <v>1.7500000000000071E-2</v>
      </c>
      <c r="O68" s="417">
        <f t="shared" si="67"/>
        <v>1.7500000000000071E-2</v>
      </c>
    </row>
    <row r="69" spans="2:15" ht="15" customHeight="1" x14ac:dyDescent="0.35">
      <c r="B69" s="350">
        <v>2056</v>
      </c>
      <c r="C69" s="413">
        <f t="shared" si="60"/>
        <v>56980</v>
      </c>
      <c r="D69" s="414">
        <f t="shared" si="61"/>
        <v>21053.20978029837</v>
      </c>
      <c r="E69" s="414">
        <f t="shared" si="62"/>
        <v>21053.20978029837</v>
      </c>
      <c r="F69" s="414">
        <f t="shared" si="54"/>
        <v>1754.4341483581975</v>
      </c>
      <c r="G69" s="414">
        <f t="shared" si="0"/>
        <v>1754.4341483581975</v>
      </c>
      <c r="H69" s="415">
        <f>Revalo_RB!H117</f>
        <v>1.7500000000000071E-2</v>
      </c>
      <c r="I69" s="383">
        <f t="shared" si="63"/>
        <v>1.7500000000000071E-2</v>
      </c>
      <c r="J69" s="414">
        <f t="shared" si="64"/>
        <v>32685.167276147589</v>
      </c>
      <c r="K69" s="416">
        <f t="shared" si="65"/>
        <v>32685.167276147589</v>
      </c>
      <c r="L69" s="416">
        <f t="shared" si="7"/>
        <v>2723.7639396789659</v>
      </c>
      <c r="M69" s="416">
        <f t="shared" si="1"/>
        <v>2723.7639396789659</v>
      </c>
      <c r="N69" s="373">
        <f t="shared" si="66"/>
        <v>1.7500000000000071E-2</v>
      </c>
      <c r="O69" s="417">
        <f t="shared" si="67"/>
        <v>1.7499999999999849E-2</v>
      </c>
    </row>
    <row r="70" spans="2:15" ht="15" customHeight="1" x14ac:dyDescent="0.35">
      <c r="B70" s="350">
        <v>2057</v>
      </c>
      <c r="C70" s="413">
        <f t="shared" si="60"/>
        <v>57346</v>
      </c>
      <c r="D70" s="414">
        <f t="shared" si="61"/>
        <v>21421.640951453592</v>
      </c>
      <c r="E70" s="414">
        <f t="shared" si="62"/>
        <v>21421.640951453592</v>
      </c>
      <c r="F70" s="414">
        <f t="shared" si="54"/>
        <v>1785.1367459544661</v>
      </c>
      <c r="G70" s="414">
        <f t="shared" si="0"/>
        <v>1785.1367459544661</v>
      </c>
      <c r="H70" s="415">
        <f>Revalo_RB!H118</f>
        <v>1.7500000000000071E-2</v>
      </c>
      <c r="I70" s="383">
        <f t="shared" si="63"/>
        <v>1.7500000000000071E-2</v>
      </c>
      <c r="J70" s="414">
        <f t="shared" si="64"/>
        <v>33257.157703480174</v>
      </c>
      <c r="K70" s="416">
        <f t="shared" si="65"/>
        <v>33257.157703480174</v>
      </c>
      <c r="L70" s="416">
        <f t="shared" si="7"/>
        <v>2771.429808623348</v>
      </c>
      <c r="M70" s="416">
        <f t="shared" si="1"/>
        <v>2771.429808623348</v>
      </c>
      <c r="N70" s="373">
        <f t="shared" si="66"/>
        <v>1.7500000000000071E-2</v>
      </c>
      <c r="O70" s="417">
        <f t="shared" si="67"/>
        <v>1.7500000000000071E-2</v>
      </c>
    </row>
    <row r="71" spans="2:15" ht="15" customHeight="1" x14ac:dyDescent="0.35">
      <c r="B71" s="350">
        <v>2058</v>
      </c>
      <c r="C71" s="413">
        <f t="shared" si="60"/>
        <v>57711</v>
      </c>
      <c r="D71" s="414">
        <f t="shared" si="61"/>
        <v>21796.519668104032</v>
      </c>
      <c r="E71" s="414">
        <f t="shared" si="62"/>
        <v>21796.519668104032</v>
      </c>
      <c r="F71" s="414">
        <f t="shared" si="54"/>
        <v>1816.3766390086694</v>
      </c>
      <c r="G71" s="414">
        <f t="shared" si="0"/>
        <v>1816.3766390086694</v>
      </c>
      <c r="H71" s="415">
        <f>Revalo_RB!H119</f>
        <v>1.7500000000000071E-2</v>
      </c>
      <c r="I71" s="383">
        <f t="shared" si="63"/>
        <v>1.7500000000000071E-2</v>
      </c>
      <c r="J71" s="414">
        <f t="shared" si="64"/>
        <v>33839.15796329108</v>
      </c>
      <c r="K71" s="416">
        <f t="shared" si="65"/>
        <v>33839.15796329108</v>
      </c>
      <c r="L71" s="416">
        <f t="shared" si="7"/>
        <v>2819.9298302742568</v>
      </c>
      <c r="M71" s="416">
        <f t="shared" si="1"/>
        <v>2819.9298302742568</v>
      </c>
      <c r="N71" s="373">
        <f t="shared" si="66"/>
        <v>1.7500000000000071E-2</v>
      </c>
      <c r="O71" s="417">
        <f t="shared" si="67"/>
        <v>1.7500000000000071E-2</v>
      </c>
    </row>
    <row r="72" spans="2:15" ht="15" customHeight="1" x14ac:dyDescent="0.35">
      <c r="B72" s="350">
        <v>2059</v>
      </c>
      <c r="C72" s="413">
        <f t="shared" si="60"/>
        <v>58076</v>
      </c>
      <c r="D72" s="414">
        <f t="shared" si="61"/>
        <v>22177.958762295853</v>
      </c>
      <c r="E72" s="414">
        <f t="shared" si="62"/>
        <v>22177.958762295853</v>
      </c>
      <c r="F72" s="414">
        <f t="shared" si="54"/>
        <v>1848.1632301913212</v>
      </c>
      <c r="G72" s="414">
        <f t="shared" si="0"/>
        <v>1848.1632301913212</v>
      </c>
      <c r="H72" s="415">
        <f>Revalo_RB!H120</f>
        <v>1.7500000000000071E-2</v>
      </c>
      <c r="I72" s="383">
        <f t="shared" si="63"/>
        <v>1.7500000000000071E-2</v>
      </c>
      <c r="J72" s="414">
        <f t="shared" si="64"/>
        <v>34431.343227648671</v>
      </c>
      <c r="K72" s="416">
        <f t="shared" si="65"/>
        <v>34431.343227648671</v>
      </c>
      <c r="L72" s="416">
        <f t="shared" si="7"/>
        <v>2869.2786023040558</v>
      </c>
      <c r="M72" s="416">
        <f t="shared" si="1"/>
        <v>2869.2786023040558</v>
      </c>
      <c r="N72" s="373">
        <f t="shared" si="66"/>
        <v>1.7500000000000071E-2</v>
      </c>
      <c r="O72" s="417">
        <f t="shared" si="67"/>
        <v>1.7499999999999849E-2</v>
      </c>
    </row>
    <row r="73" spans="2:15" ht="15" customHeight="1" x14ac:dyDescent="0.35">
      <c r="B73" s="350">
        <v>2060</v>
      </c>
      <c r="C73" s="413">
        <f t="shared" si="60"/>
        <v>58441</v>
      </c>
      <c r="D73" s="414">
        <f t="shared" si="61"/>
        <v>22566.073040636031</v>
      </c>
      <c r="E73" s="414">
        <f t="shared" si="62"/>
        <v>22566.073040636031</v>
      </c>
      <c r="F73" s="414">
        <f t="shared" si="54"/>
        <v>1880.5060867196692</v>
      </c>
      <c r="G73" s="414">
        <f t="shared" si="0"/>
        <v>1880.5060867196692</v>
      </c>
      <c r="H73" s="415">
        <f>Revalo_RB!H121</f>
        <v>1.7500000000000071E-2</v>
      </c>
      <c r="I73" s="383">
        <f t="shared" si="63"/>
        <v>1.7500000000000071E-2</v>
      </c>
      <c r="J73" s="414">
        <f t="shared" si="64"/>
        <v>35033.891734132521</v>
      </c>
      <c r="K73" s="416">
        <f t="shared" si="65"/>
        <v>35033.891734132521</v>
      </c>
      <c r="L73" s="416">
        <f t="shared" si="7"/>
        <v>2919.4909778443766</v>
      </c>
      <c r="M73" s="416">
        <f t="shared" si="1"/>
        <v>2919.4909778443766</v>
      </c>
      <c r="N73" s="373">
        <f t="shared" si="66"/>
        <v>1.7500000000000071E-2</v>
      </c>
      <c r="O73" s="417">
        <f t="shared" si="67"/>
        <v>1.7499999999999849E-2</v>
      </c>
    </row>
    <row r="74" spans="2:15" ht="15" customHeight="1" x14ac:dyDescent="0.35">
      <c r="B74" s="350">
        <v>2061</v>
      </c>
      <c r="C74" s="413">
        <f t="shared" si="60"/>
        <v>58807</v>
      </c>
      <c r="D74" s="414">
        <f t="shared" si="61"/>
        <v>22960.979318847163</v>
      </c>
      <c r="E74" s="414">
        <f t="shared" si="62"/>
        <v>22960.979318847163</v>
      </c>
      <c r="F74" s="414">
        <f t="shared" si="54"/>
        <v>1913.4149432372635</v>
      </c>
      <c r="G74" s="414">
        <f t="shared" si="0"/>
        <v>1913.4149432372635</v>
      </c>
      <c r="H74" s="415">
        <f>Revalo_RB!H122</f>
        <v>1.7500000000000071E-2</v>
      </c>
      <c r="I74" s="383">
        <f t="shared" si="63"/>
        <v>1.7500000000000071E-2</v>
      </c>
      <c r="J74" s="414">
        <f t="shared" si="64"/>
        <v>35646.984839479846</v>
      </c>
      <c r="K74" s="416">
        <f t="shared" si="65"/>
        <v>35646.984839479846</v>
      </c>
      <c r="L74" s="416">
        <f t="shared" si="7"/>
        <v>2970.5820699566539</v>
      </c>
      <c r="M74" s="416">
        <f t="shared" si="1"/>
        <v>2970.5820699566539</v>
      </c>
      <c r="N74" s="373">
        <f t="shared" si="66"/>
        <v>1.7500000000000071E-2</v>
      </c>
      <c r="O74" s="417">
        <f t="shared" si="67"/>
        <v>1.7500000000000071E-2</v>
      </c>
    </row>
    <row r="75" spans="2:15" ht="15" customHeight="1" x14ac:dyDescent="0.35">
      <c r="B75" s="350">
        <v>2062</v>
      </c>
      <c r="C75" s="413">
        <f t="shared" si="60"/>
        <v>59172</v>
      </c>
      <c r="D75" s="414">
        <f t="shared" si="61"/>
        <v>23362.79645692699</v>
      </c>
      <c r="E75" s="414">
        <f t="shared" si="62"/>
        <v>23362.79645692699</v>
      </c>
      <c r="F75" s="414">
        <f t="shared" si="54"/>
        <v>1946.8997047439159</v>
      </c>
      <c r="G75" s="414">
        <f t="shared" si="0"/>
        <v>1946.8997047439159</v>
      </c>
      <c r="H75" s="415">
        <f>Revalo_RB!H123</f>
        <v>1.7500000000000071E-2</v>
      </c>
      <c r="I75" s="383">
        <f t="shared" si="63"/>
        <v>1.7500000000000071E-2</v>
      </c>
      <c r="J75" s="414">
        <f t="shared" si="64"/>
        <v>36270.807074170742</v>
      </c>
      <c r="K75" s="416">
        <f t="shared" si="65"/>
        <v>36270.807074170742</v>
      </c>
      <c r="L75" s="416">
        <f t="shared" si="7"/>
        <v>3022.5672561808951</v>
      </c>
      <c r="M75" s="416">
        <f t="shared" si="1"/>
        <v>3022.5672561808951</v>
      </c>
      <c r="N75" s="373">
        <f t="shared" si="66"/>
        <v>1.7500000000000071E-2</v>
      </c>
      <c r="O75" s="417">
        <f t="shared" si="67"/>
        <v>1.7499999999999849E-2</v>
      </c>
    </row>
    <row r="76" spans="2:15" ht="15" customHeight="1" x14ac:dyDescent="0.35">
      <c r="B76" s="350">
        <v>2063</v>
      </c>
      <c r="C76" s="413">
        <f t="shared" si="60"/>
        <v>59537</v>
      </c>
      <c r="D76" s="414">
        <f t="shared" si="61"/>
        <v>23771.645394923213</v>
      </c>
      <c r="E76" s="414">
        <f t="shared" si="62"/>
        <v>23771.645394923213</v>
      </c>
      <c r="F76" s="414">
        <f t="shared" si="54"/>
        <v>1980.9704495769345</v>
      </c>
      <c r="G76" s="414">
        <f t="shared" si="0"/>
        <v>1980.9704495769345</v>
      </c>
      <c r="H76" s="415">
        <f>Revalo_RB!H124</f>
        <v>1.7500000000000071E-2</v>
      </c>
      <c r="I76" s="383">
        <f t="shared" si="63"/>
        <v>1.7500000000000071E-2</v>
      </c>
      <c r="J76" s="414">
        <f t="shared" si="64"/>
        <v>36905.546197968732</v>
      </c>
      <c r="K76" s="416">
        <f t="shared" si="65"/>
        <v>36905.546197968732</v>
      </c>
      <c r="L76" s="416">
        <f t="shared" si="7"/>
        <v>3075.4621831640611</v>
      </c>
      <c r="M76" s="416">
        <f t="shared" si="1"/>
        <v>3075.4621831640611</v>
      </c>
      <c r="N76" s="373">
        <f t="shared" si="66"/>
        <v>1.7500000000000071E-2</v>
      </c>
      <c r="O76" s="417">
        <f t="shared" si="67"/>
        <v>1.7500000000000071E-2</v>
      </c>
    </row>
    <row r="77" spans="2:15" ht="15" customHeight="1" x14ac:dyDescent="0.35">
      <c r="B77" s="350">
        <v>2064</v>
      </c>
      <c r="C77" s="413">
        <f t="shared" si="60"/>
        <v>59902</v>
      </c>
      <c r="D77" s="414">
        <f t="shared" si="61"/>
        <v>24187.64918933437</v>
      </c>
      <c r="E77" s="414">
        <f t="shared" si="62"/>
        <v>24187.64918933437</v>
      </c>
      <c r="F77" s="414">
        <f t="shared" si="54"/>
        <v>2015.6374324445308</v>
      </c>
      <c r="G77" s="414">
        <f t="shared" si="0"/>
        <v>2015.6374324445308</v>
      </c>
      <c r="H77" s="415">
        <f>Revalo_RB!H125</f>
        <v>1.7500000000000071E-2</v>
      </c>
      <c r="I77" s="383">
        <f t="shared" si="63"/>
        <v>1.7500000000000071E-2</v>
      </c>
      <c r="J77" s="414">
        <f t="shared" si="64"/>
        <v>37551.393256433192</v>
      </c>
      <c r="K77" s="416">
        <f t="shared" si="65"/>
        <v>37551.393256433192</v>
      </c>
      <c r="L77" s="416">
        <f t="shared" si="7"/>
        <v>3129.2827713694328</v>
      </c>
      <c r="M77" s="416">
        <f t="shared" si="1"/>
        <v>3129.2827713694328</v>
      </c>
      <c r="N77" s="373">
        <f t="shared" si="66"/>
        <v>1.7500000000000071E-2</v>
      </c>
      <c r="O77" s="417">
        <f t="shared" si="67"/>
        <v>1.7500000000000293E-2</v>
      </c>
    </row>
    <row r="78" spans="2:15" ht="15" customHeight="1" x14ac:dyDescent="0.35">
      <c r="B78" s="350">
        <v>2065</v>
      </c>
      <c r="C78" s="413">
        <f t="shared" si="60"/>
        <v>60268</v>
      </c>
      <c r="D78" s="414">
        <f t="shared" si="61"/>
        <v>24610.933050147723</v>
      </c>
      <c r="E78" s="414">
        <f t="shared" si="62"/>
        <v>24610.933050147723</v>
      </c>
      <c r="F78" s="414">
        <f t="shared" si="54"/>
        <v>2050.9110875123101</v>
      </c>
      <c r="G78" s="414">
        <f t="shared" si="0"/>
        <v>2050.9110875123101</v>
      </c>
      <c r="H78" s="415">
        <f>Revalo_RB!H126</f>
        <v>1.7500000000000071E-2</v>
      </c>
      <c r="I78" s="383">
        <f t="shared" si="63"/>
        <v>1.7500000000000071E-2</v>
      </c>
      <c r="J78" s="414">
        <f t="shared" si="64"/>
        <v>38208.542638420775</v>
      </c>
      <c r="K78" s="416">
        <f t="shared" si="65"/>
        <v>38208.542638420775</v>
      </c>
      <c r="L78" s="416">
        <f t="shared" si="7"/>
        <v>3184.0452198683979</v>
      </c>
      <c r="M78" s="416">
        <f t="shared" si="1"/>
        <v>3184.0452198683979</v>
      </c>
      <c r="N78" s="373">
        <f t="shared" si="66"/>
        <v>1.7500000000000071E-2</v>
      </c>
      <c r="O78" s="417">
        <f t="shared" si="67"/>
        <v>1.7500000000000071E-2</v>
      </c>
    </row>
    <row r="79" spans="2:15" ht="15" customHeight="1" x14ac:dyDescent="0.35">
      <c r="B79" s="350">
        <v>2066</v>
      </c>
      <c r="C79" s="413">
        <f t="shared" si="60"/>
        <v>60633</v>
      </c>
      <c r="D79" s="414">
        <f t="shared" si="61"/>
        <v>25041.62437852531</v>
      </c>
      <c r="E79" s="414">
        <f t="shared" si="62"/>
        <v>25041.62437852531</v>
      </c>
      <c r="F79" s="414">
        <f t="shared" si="54"/>
        <v>2086.8020315437757</v>
      </c>
      <c r="G79" s="414">
        <f t="shared" si="0"/>
        <v>2086.8020315437757</v>
      </c>
      <c r="H79" s="415">
        <f>Revalo_RB!H127</f>
        <v>1.7500000000000071E-2</v>
      </c>
      <c r="I79" s="383">
        <f t="shared" si="63"/>
        <v>1.7500000000000071E-2</v>
      </c>
      <c r="J79" s="414">
        <f t="shared" si="64"/>
        <v>38877.192134593141</v>
      </c>
      <c r="K79" s="416">
        <f t="shared" si="65"/>
        <v>38877.192134593141</v>
      </c>
      <c r="L79" s="416">
        <f t="shared" si="7"/>
        <v>3239.7660112160952</v>
      </c>
      <c r="M79" s="416">
        <f t="shared" si="1"/>
        <v>3239.7660112160952</v>
      </c>
      <c r="N79" s="373">
        <f t="shared" si="66"/>
        <v>1.7500000000000071E-2</v>
      </c>
      <c r="O79" s="417">
        <f t="shared" si="67"/>
        <v>1.7500000000000071E-2</v>
      </c>
    </row>
    <row r="80" spans="2:15" ht="15" customHeight="1" x14ac:dyDescent="0.35">
      <c r="B80" s="350">
        <v>2067</v>
      </c>
      <c r="C80" s="413">
        <f t="shared" si="60"/>
        <v>60998</v>
      </c>
      <c r="D80" s="414">
        <f t="shared" si="61"/>
        <v>25479.852805149505</v>
      </c>
      <c r="E80" s="414">
        <f t="shared" si="62"/>
        <v>25479.852805149505</v>
      </c>
      <c r="F80" s="414">
        <f t="shared" si="54"/>
        <v>2123.3210670957919</v>
      </c>
      <c r="G80" s="414">
        <f t="shared" si="0"/>
        <v>2123.3210670957919</v>
      </c>
      <c r="H80" s="415">
        <f>Revalo_RB!H128</f>
        <v>1.7500000000000071E-2</v>
      </c>
      <c r="I80" s="383">
        <f t="shared" si="63"/>
        <v>1.7500000000000071E-2</v>
      </c>
      <c r="J80" s="414">
        <f t="shared" si="64"/>
        <v>39557.542996948519</v>
      </c>
      <c r="K80" s="416">
        <f t="shared" si="65"/>
        <v>39557.542996948519</v>
      </c>
      <c r="L80" s="416">
        <f t="shared" si="7"/>
        <v>3296.4619164123765</v>
      </c>
      <c r="M80" s="416">
        <f t="shared" si="1"/>
        <v>3296.4619164123765</v>
      </c>
      <c r="N80" s="373">
        <f t="shared" si="66"/>
        <v>1.7500000000000071E-2</v>
      </c>
      <c r="O80" s="417">
        <f t="shared" si="67"/>
        <v>1.7500000000000071E-2</v>
      </c>
    </row>
    <row r="81" spans="2:15" ht="15" customHeight="1" x14ac:dyDescent="0.35">
      <c r="B81" s="350">
        <v>2068</v>
      </c>
      <c r="C81" s="413">
        <f t="shared" si="60"/>
        <v>61363</v>
      </c>
      <c r="D81" s="414">
        <f t="shared" si="61"/>
        <v>25925.750229239624</v>
      </c>
      <c r="E81" s="414">
        <f t="shared" si="62"/>
        <v>25925.750229239624</v>
      </c>
      <c r="F81" s="414">
        <f t="shared" si="54"/>
        <v>2160.4791857699688</v>
      </c>
      <c r="G81" s="414">
        <f t="shared" ref="G81:G83" si="68">E81/12</f>
        <v>2160.4791857699688</v>
      </c>
      <c r="H81" s="415">
        <f>Revalo_RB!H129</f>
        <v>1.7500000000000071E-2</v>
      </c>
      <c r="I81" s="383">
        <f t="shared" si="63"/>
        <v>1.7500000000000071E-2</v>
      </c>
      <c r="J81" s="414">
        <f t="shared" si="64"/>
        <v>40249.799999395123</v>
      </c>
      <c r="K81" s="416">
        <f t="shared" si="65"/>
        <v>40249.799999395123</v>
      </c>
      <c r="L81" s="416">
        <f t="shared" si="7"/>
        <v>3354.1499999495936</v>
      </c>
      <c r="M81" s="416">
        <f t="shared" ref="M81:M83" si="69">K81/12</f>
        <v>3354.1499999495936</v>
      </c>
      <c r="N81" s="373">
        <f t="shared" si="66"/>
        <v>1.7500000000000071E-2</v>
      </c>
      <c r="O81" s="417">
        <f t="shared" si="67"/>
        <v>1.7500000000000071E-2</v>
      </c>
    </row>
    <row r="82" spans="2:15" ht="15" customHeight="1" x14ac:dyDescent="0.35">
      <c r="B82" s="350">
        <v>2069</v>
      </c>
      <c r="C82" s="413">
        <f t="shared" si="60"/>
        <v>61729</v>
      </c>
      <c r="D82" s="414">
        <f t="shared" si="61"/>
        <v>26379.450858251319</v>
      </c>
      <c r="E82" s="414">
        <f t="shared" si="62"/>
        <v>26379.450858251319</v>
      </c>
      <c r="F82" s="414">
        <f t="shared" ref="F82:F83" si="70">D82/12</f>
        <v>2198.2875715209434</v>
      </c>
      <c r="G82" s="414">
        <f t="shared" si="68"/>
        <v>2198.2875715209434</v>
      </c>
      <c r="H82" s="415">
        <f>Revalo_RB!H130</f>
        <v>1.7500000000000071E-2</v>
      </c>
      <c r="I82" s="383">
        <f t="shared" si="63"/>
        <v>1.7500000000000071E-2</v>
      </c>
      <c r="J82" s="414">
        <f t="shared" si="64"/>
        <v>40954.171499384538</v>
      </c>
      <c r="K82" s="416">
        <f t="shared" si="65"/>
        <v>40954.171499384538</v>
      </c>
      <c r="L82" s="416">
        <f t="shared" ref="L82:L83" si="71">J82/12</f>
        <v>3412.8476249487117</v>
      </c>
      <c r="M82" s="416">
        <f t="shared" si="69"/>
        <v>3412.8476249487117</v>
      </c>
      <c r="N82" s="373">
        <f t="shared" si="66"/>
        <v>1.7500000000000071E-2</v>
      </c>
      <c r="O82" s="417">
        <f t="shared" si="67"/>
        <v>1.7500000000000071E-2</v>
      </c>
    </row>
    <row r="83" spans="2:15" ht="15" customHeight="1" thickBot="1" x14ac:dyDescent="0.4">
      <c r="B83" s="418">
        <v>2070</v>
      </c>
      <c r="C83" s="419">
        <f t="shared" si="60"/>
        <v>62094</v>
      </c>
      <c r="D83" s="420">
        <f t="shared" si="61"/>
        <v>26841.091248270717</v>
      </c>
      <c r="E83" s="420">
        <f t="shared" si="62"/>
        <v>26841.091248270717</v>
      </c>
      <c r="F83" s="420">
        <f t="shared" si="70"/>
        <v>2236.7576040225599</v>
      </c>
      <c r="G83" s="420">
        <f t="shared" si="68"/>
        <v>2236.7576040225599</v>
      </c>
      <c r="H83" s="421">
        <f>Revalo_RB!H131</f>
        <v>1.7500000000000071E-2</v>
      </c>
      <c r="I83" s="422">
        <f t="shared" si="63"/>
        <v>1.7500000000000071E-2</v>
      </c>
      <c r="J83" s="420">
        <f t="shared" si="64"/>
        <v>41670.869500623769</v>
      </c>
      <c r="K83" s="423">
        <f t="shared" si="65"/>
        <v>41670.869500623769</v>
      </c>
      <c r="L83" s="423">
        <f t="shared" si="71"/>
        <v>3472.5724583853139</v>
      </c>
      <c r="M83" s="423">
        <f t="shared" si="69"/>
        <v>3472.5724583853139</v>
      </c>
      <c r="N83" s="380">
        <f t="shared" si="66"/>
        <v>1.7500000000000071E-2</v>
      </c>
      <c r="O83" s="424">
        <f t="shared" si="67"/>
        <v>1.7500000000000071E-2</v>
      </c>
    </row>
    <row r="84" spans="2:15" x14ac:dyDescent="0.35">
      <c r="B84" s="177"/>
      <c r="C84" s="177"/>
      <c r="H84" s="174" t="s">
        <v>15</v>
      </c>
      <c r="N84" s="174" t="s">
        <v>15</v>
      </c>
    </row>
    <row r="85" spans="2:15" x14ac:dyDescent="0.35">
      <c r="B85" s="177"/>
      <c r="C85" s="177"/>
    </row>
    <row r="86" spans="2:15" x14ac:dyDescent="0.35">
      <c r="B86" s="177"/>
      <c r="C86" s="177"/>
      <c r="D86" s="174" t="s">
        <v>49</v>
      </c>
    </row>
    <row r="87" spans="2:15" ht="64.900000000000006" customHeight="1" x14ac:dyDescent="0.35">
      <c r="B87" s="177"/>
      <c r="C87" s="177"/>
      <c r="D87" s="506" t="s">
        <v>50</v>
      </c>
      <c r="E87" s="506"/>
      <c r="F87" s="506"/>
      <c r="G87" s="506"/>
      <c r="H87" s="506"/>
      <c r="I87" s="506"/>
      <c r="J87" s="506"/>
      <c r="K87" s="506"/>
      <c r="L87" s="425"/>
      <c r="M87" s="425"/>
    </row>
    <row r="88" spans="2:15" x14ac:dyDescent="0.35">
      <c r="B88" s="177"/>
      <c r="C88" s="177"/>
    </row>
    <row r="89" spans="2:15" x14ac:dyDescent="0.35">
      <c r="B89" s="177"/>
      <c r="C89" s="177"/>
    </row>
    <row r="90" spans="2:15" x14ac:dyDescent="0.35">
      <c r="B90" s="177"/>
      <c r="C90" s="177"/>
    </row>
    <row r="91" spans="2:15" x14ac:dyDescent="0.35">
      <c r="B91" s="177"/>
      <c r="C91" s="177"/>
    </row>
    <row r="92" spans="2:15" x14ac:dyDescent="0.35">
      <c r="B92" s="177"/>
      <c r="C92" s="177"/>
    </row>
    <row r="93" spans="2:15" x14ac:dyDescent="0.35">
      <c r="B93" s="177"/>
      <c r="C93" s="177"/>
    </row>
  </sheetData>
  <mergeCells count="7">
    <mergeCell ref="D87:K87"/>
    <mergeCell ref="N4:O4"/>
    <mergeCell ref="B4:B6"/>
    <mergeCell ref="C4:C6"/>
    <mergeCell ref="H4:I4"/>
    <mergeCell ref="D4:G4"/>
    <mergeCell ref="J4:M4"/>
  </mergeCells>
  <pageMargins left="0.7" right="0.7" top="0.75" bottom="0.75" header="0.3" footer="0.3"/>
  <pageSetup paperSize="9" orientation="portrait"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W73"/>
  <sheetViews>
    <sheetView showGridLines="0" workbookViewId="0">
      <pane xSplit="3" ySplit="6" topLeftCell="D16" activePane="bottomRight" state="frozen"/>
      <selection pane="topRight" activeCell="D1" sqref="D1"/>
      <selection pane="bottomLeft" activeCell="A7" sqref="A7"/>
      <selection pane="bottomRight" activeCell="T27" sqref="T27:BU28"/>
    </sheetView>
  </sheetViews>
  <sheetFormatPr baseColWidth="10" defaultColWidth="11.453125" defaultRowHeight="14.5" x14ac:dyDescent="0.35"/>
  <cols>
    <col min="1" max="1" width="1.453125" style="1" customWidth="1"/>
    <col min="2" max="2" width="11.453125" style="1"/>
    <col min="3" max="3" width="14.54296875" style="1" customWidth="1"/>
    <col min="4" max="18" width="13" style="1" customWidth="1"/>
    <col min="19" max="19" width="2.26953125" style="1" customWidth="1"/>
    <col min="20" max="20" width="11.453125" style="1"/>
    <col min="21" max="73" width="14.54296875" style="1" customWidth="1"/>
    <col min="74" max="16384" width="11.453125" style="1"/>
  </cols>
  <sheetData>
    <row r="1" spans="2:75" x14ac:dyDescent="0.35">
      <c r="B1" s="8" t="s">
        <v>20</v>
      </c>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row>
    <row r="2" spans="2:75" x14ac:dyDescent="0.35">
      <c r="B2" s="1" t="s">
        <v>73</v>
      </c>
      <c r="U2" s="231"/>
      <c r="V2" s="231"/>
      <c r="W2" s="231"/>
      <c r="X2" s="231"/>
      <c r="Y2" s="231"/>
      <c r="Z2" s="231"/>
    </row>
    <row r="3" spans="2:75" ht="15" thickBot="1" x14ac:dyDescent="0.4"/>
    <row r="4" spans="2:75" ht="69.650000000000006" customHeight="1" x14ac:dyDescent="0.35">
      <c r="B4" s="495" t="s">
        <v>1</v>
      </c>
      <c r="C4" s="490" t="s">
        <v>130</v>
      </c>
      <c r="D4" s="520"/>
      <c r="E4" s="520"/>
      <c r="F4" s="520"/>
      <c r="G4" s="520"/>
      <c r="H4" s="520"/>
      <c r="I4" s="520"/>
      <c r="J4" s="520"/>
      <c r="K4" s="520"/>
      <c r="L4" s="520"/>
      <c r="M4" s="520"/>
      <c r="N4" s="520"/>
      <c r="O4" s="520"/>
      <c r="P4" s="520"/>
      <c r="Q4" s="520"/>
      <c r="R4" s="521"/>
      <c r="T4" s="498" t="s">
        <v>1</v>
      </c>
      <c r="U4" s="487" t="s">
        <v>9</v>
      </c>
      <c r="V4" s="490" t="s">
        <v>23</v>
      </c>
      <c r="W4" s="520"/>
      <c r="X4" s="520"/>
      <c r="Y4" s="520"/>
      <c r="Z4" s="520"/>
      <c r="AA4" s="520"/>
      <c r="AB4" s="520"/>
      <c r="AC4" s="520"/>
      <c r="AD4" s="520"/>
      <c r="AE4" s="491"/>
      <c r="AF4" s="258"/>
      <c r="AG4" s="260"/>
      <c r="AH4" s="281"/>
      <c r="AI4" s="260"/>
      <c r="AJ4" s="260"/>
      <c r="AK4" s="520" t="s">
        <v>24</v>
      </c>
      <c r="AL4" s="520"/>
      <c r="AM4" s="520"/>
      <c r="AN4" s="520"/>
      <c r="AO4" s="491"/>
      <c r="AP4" s="490" t="s">
        <v>25</v>
      </c>
      <c r="AQ4" s="491"/>
      <c r="AR4" s="490" t="s">
        <v>70</v>
      </c>
      <c r="AS4" s="520"/>
      <c r="AT4" s="520"/>
      <c r="AU4" s="520"/>
      <c r="AV4" s="520"/>
      <c r="AW4" s="520"/>
      <c r="AX4" s="520"/>
      <c r="AY4" s="520"/>
      <c r="AZ4" s="520"/>
      <c r="BA4" s="491"/>
      <c r="BB4" s="490" t="s">
        <v>71</v>
      </c>
      <c r="BC4" s="520"/>
      <c r="BD4" s="520"/>
      <c r="BE4" s="520"/>
      <c r="BF4" s="520"/>
      <c r="BG4" s="520"/>
      <c r="BH4" s="520"/>
      <c r="BI4" s="520"/>
      <c r="BJ4" s="520"/>
      <c r="BK4" s="491"/>
      <c r="BL4" s="490" t="s">
        <v>72</v>
      </c>
      <c r="BM4" s="520"/>
      <c r="BN4" s="520"/>
      <c r="BO4" s="520"/>
      <c r="BP4" s="520"/>
      <c r="BQ4" s="520"/>
      <c r="BR4" s="520"/>
      <c r="BS4" s="520"/>
      <c r="BT4" s="520"/>
      <c r="BU4" s="521"/>
    </row>
    <row r="5" spans="2:75" ht="26.25" customHeight="1" x14ac:dyDescent="0.35">
      <c r="B5" s="496"/>
      <c r="C5" s="488" t="s">
        <v>9</v>
      </c>
      <c r="D5" s="522" t="s">
        <v>118</v>
      </c>
      <c r="E5" s="523"/>
      <c r="F5" s="523"/>
      <c r="G5" s="523"/>
      <c r="H5" s="523"/>
      <c r="I5" s="522" t="s">
        <v>22</v>
      </c>
      <c r="J5" s="523"/>
      <c r="K5" s="523"/>
      <c r="L5" s="523"/>
      <c r="M5" s="525"/>
      <c r="N5" s="522" t="s">
        <v>2</v>
      </c>
      <c r="O5" s="523"/>
      <c r="P5" s="523"/>
      <c r="Q5" s="523"/>
      <c r="R5" s="524"/>
      <c r="T5" s="499"/>
      <c r="U5" s="488"/>
      <c r="V5" s="492" t="s">
        <v>118</v>
      </c>
      <c r="W5" s="528"/>
      <c r="X5" s="528"/>
      <c r="Y5" s="528"/>
      <c r="Z5" s="493"/>
      <c r="AA5" s="522" t="s">
        <v>22</v>
      </c>
      <c r="AB5" s="528"/>
      <c r="AC5" s="528"/>
      <c r="AD5" s="528"/>
      <c r="AE5" s="493"/>
      <c r="AF5" s="492" t="s">
        <v>118</v>
      </c>
      <c r="AG5" s="528"/>
      <c r="AH5" s="528"/>
      <c r="AI5" s="528"/>
      <c r="AJ5" s="528"/>
      <c r="AK5" s="522" t="s">
        <v>22</v>
      </c>
      <c r="AL5" s="523"/>
      <c r="AM5" s="523"/>
      <c r="AN5" s="523"/>
      <c r="AO5" s="525"/>
      <c r="AP5" s="261" t="s">
        <v>118</v>
      </c>
      <c r="AQ5" s="261" t="s">
        <v>22</v>
      </c>
      <c r="AR5" s="522" t="s">
        <v>118</v>
      </c>
      <c r="AS5" s="523"/>
      <c r="AT5" s="523"/>
      <c r="AU5" s="523"/>
      <c r="AV5" s="525"/>
      <c r="AW5" s="522" t="s">
        <v>22</v>
      </c>
      <c r="AX5" s="523"/>
      <c r="AY5" s="523"/>
      <c r="AZ5" s="523"/>
      <c r="BA5" s="525"/>
      <c r="BB5" s="492" t="s">
        <v>118</v>
      </c>
      <c r="BC5" s="528"/>
      <c r="BD5" s="528"/>
      <c r="BE5" s="528"/>
      <c r="BF5" s="493"/>
      <c r="BG5" s="522" t="s">
        <v>22</v>
      </c>
      <c r="BH5" s="523"/>
      <c r="BI5" s="523"/>
      <c r="BJ5" s="523"/>
      <c r="BK5" s="525"/>
      <c r="BL5" s="522" t="s">
        <v>118</v>
      </c>
      <c r="BM5" s="523"/>
      <c r="BN5" s="523"/>
      <c r="BO5" s="523"/>
      <c r="BP5" s="525"/>
      <c r="BQ5" s="523" t="s">
        <v>22</v>
      </c>
      <c r="BR5" s="523"/>
      <c r="BS5" s="523"/>
      <c r="BT5" s="523"/>
      <c r="BU5" s="524"/>
    </row>
    <row r="6" spans="2:75" ht="15.75" customHeight="1" thickBot="1" x14ac:dyDescent="0.4">
      <c r="B6" s="497"/>
      <c r="C6" s="489"/>
      <c r="D6" s="2"/>
      <c r="E6" s="3"/>
      <c r="F6" s="3" t="s">
        <v>4</v>
      </c>
      <c r="G6" s="3" t="s">
        <v>64</v>
      </c>
      <c r="H6" s="4" t="s">
        <v>121</v>
      </c>
      <c r="I6" s="2"/>
      <c r="J6" s="3"/>
      <c r="K6" s="3" t="s">
        <v>4</v>
      </c>
      <c r="L6" s="3" t="s">
        <v>64</v>
      </c>
      <c r="M6" s="4" t="s">
        <v>121</v>
      </c>
      <c r="N6" s="5"/>
      <c r="O6" s="3"/>
      <c r="P6" s="3" t="s">
        <v>4</v>
      </c>
      <c r="Q6" s="3" t="s">
        <v>64</v>
      </c>
      <c r="R6" s="6" t="s">
        <v>121</v>
      </c>
      <c r="T6" s="500"/>
      <c r="U6" s="489"/>
      <c r="V6" s="2"/>
      <c r="W6" s="308"/>
      <c r="X6" s="3" t="s">
        <v>4</v>
      </c>
      <c r="Y6" s="3" t="s">
        <v>64</v>
      </c>
      <c r="Z6" s="4" t="s">
        <v>121</v>
      </c>
      <c r="AA6" s="2"/>
      <c r="AB6" s="3"/>
      <c r="AC6" s="3" t="s">
        <v>4</v>
      </c>
      <c r="AD6" s="3" t="s">
        <v>64</v>
      </c>
      <c r="AE6" s="4" t="s">
        <v>121</v>
      </c>
      <c r="AF6" s="2"/>
      <c r="AG6" s="3"/>
      <c r="AH6" s="3" t="s">
        <v>4</v>
      </c>
      <c r="AI6" s="3" t="s">
        <v>64</v>
      </c>
      <c r="AJ6" s="4" t="s">
        <v>121</v>
      </c>
      <c r="AK6" s="2"/>
      <c r="AL6" s="308"/>
      <c r="AM6" s="3" t="s">
        <v>4</v>
      </c>
      <c r="AN6" s="3" t="s">
        <v>64</v>
      </c>
      <c r="AO6" s="4" t="s">
        <v>121</v>
      </c>
      <c r="AP6" s="526" t="s">
        <v>67</v>
      </c>
      <c r="AQ6" s="527"/>
      <c r="AR6" s="2"/>
      <c r="AS6" s="308"/>
      <c r="AT6" s="3" t="s">
        <v>4</v>
      </c>
      <c r="AU6" s="3" t="s">
        <v>64</v>
      </c>
      <c r="AV6" s="4" t="s">
        <v>121</v>
      </c>
      <c r="AW6" s="2"/>
      <c r="AX6" s="3"/>
      <c r="AY6" s="3" t="s">
        <v>4</v>
      </c>
      <c r="AZ6" s="3" t="s">
        <v>64</v>
      </c>
      <c r="BA6" s="4" t="s">
        <v>121</v>
      </c>
      <c r="BB6" s="2"/>
      <c r="BC6" s="308"/>
      <c r="BD6" s="3" t="s">
        <v>4</v>
      </c>
      <c r="BE6" s="3" t="s">
        <v>64</v>
      </c>
      <c r="BF6" s="4" t="s">
        <v>121</v>
      </c>
      <c r="BG6" s="2"/>
      <c r="BH6" s="3"/>
      <c r="BI6" s="3" t="s">
        <v>4</v>
      </c>
      <c r="BJ6" s="3" t="s">
        <v>64</v>
      </c>
      <c r="BK6" s="4" t="s">
        <v>121</v>
      </c>
      <c r="BL6" s="137"/>
      <c r="BM6" s="277"/>
      <c r="BN6" s="277" t="s">
        <v>4</v>
      </c>
      <c r="BO6" s="277" t="s">
        <v>64</v>
      </c>
      <c r="BP6" s="147" t="s">
        <v>121</v>
      </c>
      <c r="BQ6" s="7"/>
      <c r="BR6" s="277"/>
      <c r="BS6" s="277" t="s">
        <v>4</v>
      </c>
      <c r="BT6" s="277" t="s">
        <v>64</v>
      </c>
      <c r="BU6" s="326" t="s">
        <v>121</v>
      </c>
    </row>
    <row r="7" spans="2:75" x14ac:dyDescent="0.35">
      <c r="B7" s="9">
        <v>2012</v>
      </c>
      <c r="C7" s="55">
        <v>40909</v>
      </c>
      <c r="D7" s="56"/>
      <c r="E7" s="57"/>
      <c r="F7" s="57">
        <v>1005</v>
      </c>
      <c r="G7" s="57">
        <v>1005</v>
      </c>
      <c r="H7" s="141">
        <v>1005</v>
      </c>
      <c r="I7" s="56"/>
      <c r="J7" s="57"/>
      <c r="K7" s="57">
        <f t="shared" ref="K7:K24" si="0">F7*12</f>
        <v>12060</v>
      </c>
      <c r="L7" s="57">
        <f t="shared" ref="L7:L24" si="1">G7*12</f>
        <v>12060</v>
      </c>
      <c r="M7" s="141">
        <f t="shared" ref="M7:M24" si="2">H7*12</f>
        <v>12060</v>
      </c>
      <c r="N7" s="58"/>
      <c r="O7" s="59"/>
      <c r="P7" s="59"/>
      <c r="Q7" s="59"/>
      <c r="R7" s="60"/>
      <c r="S7" s="12"/>
      <c r="T7" s="235">
        <v>2012</v>
      </c>
      <c r="U7" s="236">
        <v>41000</v>
      </c>
      <c r="V7" s="309"/>
      <c r="W7" s="310"/>
      <c r="X7" s="265">
        <v>620.91999999999996</v>
      </c>
      <c r="Y7" s="265">
        <v>620.91999999999996</v>
      </c>
      <c r="Z7" s="311">
        <v>620.91999999999996</v>
      </c>
      <c r="AA7" s="239"/>
      <c r="AB7" s="241"/>
      <c r="AC7" s="238">
        <v>7451.0399999999991</v>
      </c>
      <c r="AD7" s="238">
        <v>7451.0399999999991</v>
      </c>
      <c r="AE7" s="247">
        <v>7451.0399999999991</v>
      </c>
      <c r="AF7" s="237"/>
      <c r="AG7" s="238"/>
      <c r="AH7" s="238">
        <v>678.50083333333339</v>
      </c>
      <c r="AI7" s="238">
        <v>678.50083333333339</v>
      </c>
      <c r="AJ7" s="320">
        <v>678.50083333333339</v>
      </c>
      <c r="AK7" s="237"/>
      <c r="AL7" s="238"/>
      <c r="AM7" s="241">
        <v>8142.01</v>
      </c>
      <c r="AN7" s="241">
        <v>8142.01</v>
      </c>
      <c r="AO7" s="320">
        <v>8142.01</v>
      </c>
      <c r="AP7" s="237"/>
      <c r="AQ7" s="244"/>
      <c r="AR7" s="325"/>
      <c r="AS7" s="241"/>
      <c r="AT7" s="241">
        <v>672.46083333333331</v>
      </c>
      <c r="AU7" s="241">
        <v>672.46083333333331</v>
      </c>
      <c r="AV7" s="247">
        <v>672.46083333333331</v>
      </c>
      <c r="AW7" s="239"/>
      <c r="AX7" s="241"/>
      <c r="AY7" s="241">
        <f>AT7*12</f>
        <v>8069.53</v>
      </c>
      <c r="AZ7" s="241">
        <f t="shared" ref="AZ7:AZ15" si="3">AU7*12</f>
        <v>8069.53</v>
      </c>
      <c r="BA7" s="240">
        <f t="shared" ref="BA7:BA15" si="4">AV7*12</f>
        <v>8069.53</v>
      </c>
      <c r="BB7" s="325"/>
      <c r="BC7" s="241"/>
      <c r="BD7" s="241">
        <v>534.35583333333341</v>
      </c>
      <c r="BE7" s="241">
        <v>534.35583333333341</v>
      </c>
      <c r="BF7" s="247">
        <v>534.35583333333341</v>
      </c>
      <c r="BG7" s="239"/>
      <c r="BH7" s="241"/>
      <c r="BI7" s="241">
        <v>6412.27</v>
      </c>
      <c r="BJ7" s="241">
        <v>6412.27</v>
      </c>
      <c r="BK7" s="274">
        <v>6412.27</v>
      </c>
      <c r="BL7" s="244"/>
      <c r="BM7" s="238"/>
      <c r="BN7" s="238"/>
      <c r="BO7" s="238"/>
      <c r="BP7" s="244"/>
      <c r="BQ7" s="237"/>
      <c r="BR7" s="238"/>
      <c r="BS7" s="238"/>
      <c r="BT7" s="238"/>
      <c r="BU7" s="327"/>
      <c r="BW7" s="136"/>
    </row>
    <row r="8" spans="2:75" x14ac:dyDescent="0.35">
      <c r="B8" s="15">
        <v>2012</v>
      </c>
      <c r="C8" s="61">
        <v>41091</v>
      </c>
      <c r="D8" s="62"/>
      <c r="E8" s="63"/>
      <c r="F8" s="63">
        <v>1025.0999999999999</v>
      </c>
      <c r="G8" s="63">
        <v>1025.0999999999999</v>
      </c>
      <c r="H8" s="142">
        <v>1025.0999999999999</v>
      </c>
      <c r="I8" s="62"/>
      <c r="J8" s="63"/>
      <c r="K8" s="63">
        <f t="shared" si="0"/>
        <v>12301.199999999999</v>
      </c>
      <c r="L8" s="63">
        <f t="shared" si="1"/>
        <v>12301.199999999999</v>
      </c>
      <c r="M8" s="142">
        <f t="shared" si="2"/>
        <v>12301.199999999999</v>
      </c>
      <c r="N8" s="38"/>
      <c r="O8" s="36"/>
      <c r="P8" s="36">
        <f t="shared" ref="P8" si="5">O8</f>
        <v>0</v>
      </c>
      <c r="Q8" s="36">
        <f t="shared" ref="Q8" si="6">F8/F7-1</f>
        <v>2.0000000000000018E-2</v>
      </c>
      <c r="R8" s="39">
        <f t="shared" ref="R8" si="7">H8/H7-1</f>
        <v>2.0000000000000018E-2</v>
      </c>
      <c r="S8" s="12"/>
      <c r="T8" s="18"/>
      <c r="U8" s="20"/>
      <c r="V8" s="312"/>
      <c r="W8" s="266"/>
      <c r="X8" s="266"/>
      <c r="Y8" s="266"/>
      <c r="Z8" s="313"/>
      <c r="AA8" s="138"/>
      <c r="AB8" s="233"/>
      <c r="AC8" s="233"/>
      <c r="AD8" s="233"/>
      <c r="AE8" s="234"/>
      <c r="AF8" s="321"/>
      <c r="AG8" s="233"/>
      <c r="AH8" s="233"/>
      <c r="AI8" s="233"/>
      <c r="AJ8" s="234"/>
      <c r="AK8" s="321"/>
      <c r="AL8" s="233"/>
      <c r="AM8" s="238"/>
      <c r="AN8" s="238"/>
      <c r="AO8" s="320"/>
      <c r="AP8" s="237"/>
      <c r="AQ8" s="245"/>
      <c r="AR8" s="321"/>
      <c r="AS8" s="233"/>
      <c r="AT8" s="233"/>
      <c r="AU8" s="233"/>
      <c r="AV8" s="234"/>
      <c r="AW8" s="138"/>
      <c r="AX8" s="233"/>
      <c r="AY8" s="233"/>
      <c r="AZ8" s="233"/>
      <c r="BA8" s="272"/>
      <c r="BB8" s="321"/>
      <c r="BC8" s="233"/>
      <c r="BD8" s="233"/>
      <c r="BE8" s="233"/>
      <c r="BF8" s="234"/>
      <c r="BG8" s="138"/>
      <c r="BH8" s="233"/>
      <c r="BI8" s="233"/>
      <c r="BJ8" s="233"/>
      <c r="BK8" s="271"/>
      <c r="BL8" s="245"/>
      <c r="BM8" s="233"/>
      <c r="BN8" s="233"/>
      <c r="BO8" s="233"/>
      <c r="BP8" s="245"/>
      <c r="BQ8" s="321"/>
      <c r="BR8" s="233"/>
      <c r="BS8" s="233"/>
      <c r="BT8" s="233"/>
      <c r="BU8" s="328"/>
    </row>
    <row r="9" spans="2:75" x14ac:dyDescent="0.35">
      <c r="B9" s="15">
        <v>2013</v>
      </c>
      <c r="C9" s="61">
        <v>41275</v>
      </c>
      <c r="D9" s="62"/>
      <c r="E9" s="63"/>
      <c r="F9" s="63">
        <v>1028.17</v>
      </c>
      <c r="G9" s="63">
        <v>1028.17</v>
      </c>
      <c r="H9" s="142">
        <v>1028.17</v>
      </c>
      <c r="I9" s="62"/>
      <c r="J9" s="63"/>
      <c r="K9" s="63">
        <f t="shared" si="0"/>
        <v>12338.04</v>
      </c>
      <c r="L9" s="63">
        <f t="shared" si="1"/>
        <v>12338.04</v>
      </c>
      <c r="M9" s="142">
        <f t="shared" si="2"/>
        <v>12338.04</v>
      </c>
      <c r="N9" s="38"/>
      <c r="O9" s="36"/>
      <c r="P9" s="36">
        <f t="shared" ref="P9:P22" si="8">O9</f>
        <v>0</v>
      </c>
      <c r="Q9" s="36">
        <f t="shared" ref="Q9:Q22" si="9">F9/F8-1</f>
        <v>2.9948297727051543E-3</v>
      </c>
      <c r="R9" s="39">
        <f t="shared" ref="R9:R22" si="10">H9/H8-1</f>
        <v>2.9948297727051543E-3</v>
      </c>
      <c r="S9" s="12"/>
      <c r="T9" s="18">
        <v>2013</v>
      </c>
      <c r="U9" s="20">
        <v>41365</v>
      </c>
      <c r="V9" s="312"/>
      <c r="W9" s="310"/>
      <c r="X9" s="266">
        <v>628.99</v>
      </c>
      <c r="Y9" s="266">
        <v>628.99</v>
      </c>
      <c r="Z9" s="313">
        <v>628.99</v>
      </c>
      <c r="AA9" s="138"/>
      <c r="AB9" s="233"/>
      <c r="AC9" s="233">
        <v>7547.88</v>
      </c>
      <c r="AD9" s="233">
        <v>7547.88</v>
      </c>
      <c r="AE9" s="234">
        <v>7547.88</v>
      </c>
      <c r="AF9" s="321"/>
      <c r="AG9" s="233"/>
      <c r="AH9" s="233">
        <v>687.32083333333333</v>
      </c>
      <c r="AI9" s="233">
        <v>687.32083333333333</v>
      </c>
      <c r="AJ9" s="234">
        <v>687.32083333333333</v>
      </c>
      <c r="AK9" s="321"/>
      <c r="AL9" s="233"/>
      <c r="AM9" s="238">
        <v>8247.85</v>
      </c>
      <c r="AN9" s="238">
        <v>8247.85</v>
      </c>
      <c r="AO9" s="320">
        <v>8247.85</v>
      </c>
      <c r="AP9" s="237"/>
      <c r="AQ9" s="245"/>
      <c r="AR9" s="321"/>
      <c r="AS9" s="233"/>
      <c r="AT9" s="233">
        <v>681.20249999999999</v>
      </c>
      <c r="AU9" s="233">
        <v>681.20249999999999</v>
      </c>
      <c r="AV9" s="234">
        <v>681.20249999999999</v>
      </c>
      <c r="AW9" s="138"/>
      <c r="AX9" s="233"/>
      <c r="AY9" s="233">
        <f t="shared" ref="AY9:AY15" si="11">AT9*12</f>
        <v>8174.43</v>
      </c>
      <c r="AZ9" s="233">
        <f t="shared" si="3"/>
        <v>8174.43</v>
      </c>
      <c r="BA9" s="272">
        <f t="shared" si="4"/>
        <v>8174.43</v>
      </c>
      <c r="BB9" s="321"/>
      <c r="BC9" s="233"/>
      <c r="BD9" s="233">
        <v>541.30166666666662</v>
      </c>
      <c r="BE9" s="233">
        <v>541.30166666666662</v>
      </c>
      <c r="BF9" s="234">
        <v>541.30166666666662</v>
      </c>
      <c r="BG9" s="138"/>
      <c r="BH9" s="233"/>
      <c r="BI9" s="233">
        <v>6495.62</v>
      </c>
      <c r="BJ9" s="233">
        <v>6495.62</v>
      </c>
      <c r="BK9" s="271">
        <v>6495.62</v>
      </c>
      <c r="BL9" s="245"/>
      <c r="BM9" s="233"/>
      <c r="BN9" s="233"/>
      <c r="BO9" s="233"/>
      <c r="BP9" s="245"/>
      <c r="BQ9" s="321"/>
      <c r="BR9" s="233"/>
      <c r="BS9" s="233"/>
      <c r="BT9" s="233"/>
      <c r="BU9" s="328"/>
      <c r="BW9" s="136"/>
    </row>
    <row r="10" spans="2:75" x14ac:dyDescent="0.35">
      <c r="B10" s="15">
        <v>2014</v>
      </c>
      <c r="C10" s="61">
        <v>41640</v>
      </c>
      <c r="D10" s="62"/>
      <c r="E10" s="63"/>
      <c r="F10" s="63">
        <v>1039.47</v>
      </c>
      <c r="G10" s="63">
        <v>1039.47</v>
      </c>
      <c r="H10" s="142">
        <v>1039.47</v>
      </c>
      <c r="I10" s="62"/>
      <c r="J10" s="63"/>
      <c r="K10" s="63">
        <f t="shared" si="0"/>
        <v>12473.64</v>
      </c>
      <c r="L10" s="63">
        <f t="shared" si="1"/>
        <v>12473.64</v>
      </c>
      <c r="M10" s="142">
        <f t="shared" si="2"/>
        <v>12473.64</v>
      </c>
      <c r="N10" s="38"/>
      <c r="O10" s="36"/>
      <c r="P10" s="36">
        <f t="shared" si="8"/>
        <v>0</v>
      </c>
      <c r="Q10" s="36">
        <f t="shared" si="9"/>
        <v>1.099040042016397E-2</v>
      </c>
      <c r="R10" s="39">
        <f t="shared" si="10"/>
        <v>1.099040042016397E-2</v>
      </c>
      <c r="S10" s="12"/>
      <c r="T10" s="18"/>
      <c r="U10" s="20"/>
      <c r="V10" s="312"/>
      <c r="W10" s="266"/>
      <c r="X10" s="266"/>
      <c r="Y10" s="266"/>
      <c r="Z10" s="313"/>
      <c r="AA10" s="138"/>
      <c r="AB10" s="233"/>
      <c r="AC10" s="233"/>
      <c r="AD10" s="233"/>
      <c r="AE10" s="234"/>
      <c r="AF10" s="321"/>
      <c r="AG10" s="233"/>
      <c r="AH10" s="233"/>
      <c r="AI10" s="233"/>
      <c r="AJ10" s="234"/>
      <c r="AK10" s="321"/>
      <c r="AL10" s="233"/>
      <c r="AM10" s="238"/>
      <c r="AN10" s="238"/>
      <c r="AO10" s="320"/>
      <c r="AP10" s="237"/>
      <c r="AQ10" s="245"/>
      <c r="AR10" s="321"/>
      <c r="AS10" s="233"/>
      <c r="AT10" s="233"/>
      <c r="AU10" s="233"/>
      <c r="AV10" s="234"/>
      <c r="AW10" s="138"/>
      <c r="AX10" s="233"/>
      <c r="AY10" s="233"/>
      <c r="AZ10" s="233"/>
      <c r="BA10" s="272"/>
      <c r="BB10" s="321"/>
      <c r="BC10" s="233"/>
      <c r="BD10" s="233"/>
      <c r="BE10" s="233"/>
      <c r="BF10" s="234"/>
      <c r="BG10" s="138"/>
      <c r="BH10" s="233"/>
      <c r="BI10" s="233"/>
      <c r="BJ10" s="233"/>
      <c r="BK10" s="271"/>
      <c r="BL10" s="245"/>
      <c r="BM10" s="233"/>
      <c r="BN10" s="233"/>
      <c r="BO10" s="233"/>
      <c r="BP10" s="245"/>
      <c r="BQ10" s="321"/>
      <c r="BR10" s="233"/>
      <c r="BS10" s="233"/>
      <c r="BT10" s="233"/>
      <c r="BU10" s="328"/>
    </row>
    <row r="11" spans="2:75" x14ac:dyDescent="0.35">
      <c r="B11" s="15">
        <v>2014</v>
      </c>
      <c r="C11" s="61">
        <v>41671</v>
      </c>
      <c r="D11" s="62"/>
      <c r="E11" s="63"/>
      <c r="F11" s="63">
        <v>1120</v>
      </c>
      <c r="G11" s="63">
        <v>1120</v>
      </c>
      <c r="H11" s="142">
        <v>1120</v>
      </c>
      <c r="I11" s="62"/>
      <c r="J11" s="63"/>
      <c r="K11" s="63">
        <f t="shared" si="0"/>
        <v>13440</v>
      </c>
      <c r="L11" s="63">
        <f t="shared" si="1"/>
        <v>13440</v>
      </c>
      <c r="M11" s="142">
        <f t="shared" si="2"/>
        <v>13440</v>
      </c>
      <c r="N11" s="38"/>
      <c r="O11" s="36"/>
      <c r="P11" s="36">
        <f t="shared" si="8"/>
        <v>0</v>
      </c>
      <c r="Q11" s="36">
        <f t="shared" si="9"/>
        <v>7.7472173319095283E-2</v>
      </c>
      <c r="R11" s="39">
        <f t="shared" si="10"/>
        <v>7.7472173319095283E-2</v>
      </c>
      <c r="S11" s="12"/>
      <c r="T11" s="18"/>
      <c r="U11" s="20"/>
      <c r="V11" s="312"/>
      <c r="W11" s="266"/>
      <c r="X11" s="266"/>
      <c r="Y11" s="266"/>
      <c r="Z11" s="313"/>
      <c r="AA11" s="138"/>
      <c r="AB11" s="233"/>
      <c r="AC11" s="233"/>
      <c r="AD11" s="233"/>
      <c r="AE11" s="234"/>
      <c r="AF11" s="321"/>
      <c r="AG11" s="233"/>
      <c r="AH11" s="233"/>
      <c r="AI11" s="233"/>
      <c r="AJ11" s="234"/>
      <c r="AK11" s="324"/>
      <c r="AL11" s="233"/>
      <c r="AM11" s="238"/>
      <c r="AN11" s="238"/>
      <c r="AO11" s="320"/>
      <c r="AP11" s="237"/>
      <c r="AQ11" s="245"/>
      <c r="AR11" s="321"/>
      <c r="AS11" s="233"/>
      <c r="AT11" s="233"/>
      <c r="AU11" s="233"/>
      <c r="AV11" s="234"/>
      <c r="AW11" s="138"/>
      <c r="AX11" s="233"/>
      <c r="AY11" s="233"/>
      <c r="AZ11" s="233"/>
      <c r="BA11" s="272"/>
      <c r="BB11" s="321"/>
      <c r="BC11" s="233"/>
      <c r="BD11" s="233"/>
      <c r="BE11" s="233"/>
      <c r="BF11" s="234"/>
      <c r="BG11" s="138"/>
      <c r="BH11" s="233"/>
      <c r="BI11" s="233"/>
      <c r="BJ11" s="233"/>
      <c r="BK11" s="271"/>
      <c r="BL11" s="245"/>
      <c r="BM11" s="233"/>
      <c r="BN11" s="233"/>
      <c r="BO11" s="233"/>
      <c r="BP11" s="245"/>
      <c r="BQ11" s="321"/>
      <c r="BR11" s="233"/>
      <c r="BS11" s="233"/>
      <c r="BT11" s="233"/>
      <c r="BU11" s="328"/>
    </row>
    <row r="12" spans="2:75" x14ac:dyDescent="0.35">
      <c r="B12" s="15">
        <v>2015</v>
      </c>
      <c r="C12" s="64">
        <v>42005</v>
      </c>
      <c r="D12" s="62"/>
      <c r="E12" s="63"/>
      <c r="F12" s="63">
        <v>1128.96</v>
      </c>
      <c r="G12" s="63">
        <v>1128.96</v>
      </c>
      <c r="H12" s="142">
        <v>1128.96</v>
      </c>
      <c r="I12" s="62"/>
      <c r="J12" s="63"/>
      <c r="K12" s="63">
        <f t="shared" si="0"/>
        <v>13547.52</v>
      </c>
      <c r="L12" s="63">
        <f t="shared" si="1"/>
        <v>13547.52</v>
      </c>
      <c r="M12" s="142">
        <f t="shared" si="2"/>
        <v>13547.52</v>
      </c>
      <c r="N12" s="38"/>
      <c r="O12" s="36"/>
      <c r="P12" s="36">
        <f t="shared" si="8"/>
        <v>0</v>
      </c>
      <c r="Q12" s="36">
        <f t="shared" si="9"/>
        <v>8.0000000000000071E-3</v>
      </c>
      <c r="R12" s="39">
        <f t="shared" si="10"/>
        <v>8.0000000000000071E-3</v>
      </c>
      <c r="S12" s="12"/>
      <c r="T12" s="18">
        <v>2015</v>
      </c>
      <c r="U12" s="20">
        <v>42278</v>
      </c>
      <c r="V12" s="312"/>
      <c r="W12" s="310"/>
      <c r="X12" s="266">
        <v>629.62</v>
      </c>
      <c r="Y12" s="266">
        <v>629.62</v>
      </c>
      <c r="Z12" s="313">
        <v>629.62</v>
      </c>
      <c r="AA12" s="138"/>
      <c r="AB12" s="233"/>
      <c r="AC12" s="233">
        <v>7555.4400000000005</v>
      </c>
      <c r="AD12" s="233">
        <v>7555.4400000000005</v>
      </c>
      <c r="AE12" s="234">
        <v>7555.4400000000005</v>
      </c>
      <c r="AF12" s="321"/>
      <c r="AG12" s="233"/>
      <c r="AH12" s="233">
        <v>688.00750000000005</v>
      </c>
      <c r="AI12" s="233">
        <v>688.00750000000005</v>
      </c>
      <c r="AJ12" s="234">
        <v>688.00750000000005</v>
      </c>
      <c r="AK12" s="321"/>
      <c r="AL12" s="233"/>
      <c r="AM12" s="238">
        <v>8256.09</v>
      </c>
      <c r="AN12" s="238">
        <v>8256.09</v>
      </c>
      <c r="AO12" s="320">
        <v>8256.09</v>
      </c>
      <c r="AP12" s="237">
        <v>1158.0566666666666</v>
      </c>
      <c r="AQ12" s="245">
        <v>13896.68</v>
      </c>
      <c r="AR12" s="321"/>
      <c r="AS12" s="233"/>
      <c r="AT12" s="233">
        <v>681.88333333333333</v>
      </c>
      <c r="AU12" s="233">
        <v>681.88333333333333</v>
      </c>
      <c r="AV12" s="234">
        <v>681.88333333333333</v>
      </c>
      <c r="AW12" s="138"/>
      <c r="AX12" s="233"/>
      <c r="AY12" s="233">
        <f t="shared" si="11"/>
        <v>8182.6</v>
      </c>
      <c r="AZ12" s="233">
        <f t="shared" si="3"/>
        <v>8182.6</v>
      </c>
      <c r="BA12" s="272">
        <f t="shared" si="4"/>
        <v>8182.6</v>
      </c>
      <c r="BB12" s="321"/>
      <c r="BC12" s="233"/>
      <c r="BD12" s="233">
        <v>541.84249999999997</v>
      </c>
      <c r="BE12" s="233">
        <v>541.84249999999997</v>
      </c>
      <c r="BF12" s="234">
        <v>541.84249999999997</v>
      </c>
      <c r="BG12" s="138"/>
      <c r="BH12" s="233"/>
      <c r="BI12" s="233">
        <v>6502.11</v>
      </c>
      <c r="BJ12" s="233">
        <v>6502.11</v>
      </c>
      <c r="BK12" s="271">
        <v>6502.11</v>
      </c>
      <c r="BL12" s="245"/>
      <c r="BM12" s="233"/>
      <c r="BN12" s="233"/>
      <c r="BO12" s="233"/>
      <c r="BP12" s="245"/>
      <c r="BQ12" s="321"/>
      <c r="BR12" s="233"/>
      <c r="BS12" s="233"/>
      <c r="BT12" s="233"/>
      <c r="BU12" s="328"/>
      <c r="BW12" s="136"/>
    </row>
    <row r="13" spans="2:75" x14ac:dyDescent="0.35">
      <c r="B13" s="15">
        <v>2016</v>
      </c>
      <c r="C13" s="64">
        <v>42370</v>
      </c>
      <c r="D13" s="62"/>
      <c r="E13" s="63"/>
      <c r="F13" s="63">
        <v>1135.73</v>
      </c>
      <c r="G13" s="63">
        <v>1135.73</v>
      </c>
      <c r="H13" s="142">
        <v>1135.73</v>
      </c>
      <c r="I13" s="62"/>
      <c r="J13" s="63"/>
      <c r="K13" s="63">
        <f t="shared" si="0"/>
        <v>13628.76</v>
      </c>
      <c r="L13" s="63">
        <f t="shared" si="1"/>
        <v>13628.76</v>
      </c>
      <c r="M13" s="142">
        <f t="shared" si="2"/>
        <v>13628.76</v>
      </c>
      <c r="N13" s="38"/>
      <c r="O13" s="36"/>
      <c r="P13" s="36">
        <f t="shared" si="8"/>
        <v>0</v>
      </c>
      <c r="Q13" s="36">
        <f t="shared" si="9"/>
        <v>5.9966695011337556E-3</v>
      </c>
      <c r="R13" s="39">
        <f t="shared" si="10"/>
        <v>5.9966695011337556E-3</v>
      </c>
      <c r="T13" s="18"/>
      <c r="U13" s="20"/>
      <c r="V13" s="312"/>
      <c r="W13" s="266"/>
      <c r="X13" s="266"/>
      <c r="Y13" s="266"/>
      <c r="Z13" s="313"/>
      <c r="AA13" s="138"/>
      <c r="AB13" s="233"/>
      <c r="AC13" s="233"/>
      <c r="AD13" s="233"/>
      <c r="AE13" s="234"/>
      <c r="AF13" s="321"/>
      <c r="AG13" s="233"/>
      <c r="AH13" s="233"/>
      <c r="AI13" s="233"/>
      <c r="AJ13" s="234"/>
      <c r="AK13" s="324"/>
      <c r="AL13" s="233"/>
      <c r="AM13" s="238"/>
      <c r="AN13" s="238"/>
      <c r="AO13" s="320"/>
      <c r="AP13" s="237"/>
      <c r="AQ13" s="245"/>
      <c r="AR13" s="321"/>
      <c r="AS13" s="233"/>
      <c r="AT13" s="233"/>
      <c r="AU13" s="233"/>
      <c r="AV13" s="234"/>
      <c r="AW13" s="138"/>
      <c r="AX13" s="233"/>
      <c r="AY13" s="233"/>
      <c r="AZ13" s="233"/>
      <c r="BA13" s="272"/>
      <c r="BB13" s="321"/>
      <c r="BC13" s="233"/>
      <c r="BD13" s="233"/>
      <c r="BE13" s="233"/>
      <c r="BF13" s="234"/>
      <c r="BG13" s="138"/>
      <c r="BH13" s="233"/>
      <c r="BI13" s="233"/>
      <c r="BJ13" s="233"/>
      <c r="BK13" s="271"/>
      <c r="BL13" s="245"/>
      <c r="BM13" s="233"/>
      <c r="BN13" s="233"/>
      <c r="BO13" s="233"/>
      <c r="BP13" s="245"/>
      <c r="BQ13" s="321"/>
      <c r="BR13" s="233"/>
      <c r="BS13" s="233"/>
      <c r="BT13" s="233"/>
      <c r="BU13" s="328"/>
    </row>
    <row r="14" spans="2:75" x14ac:dyDescent="0.35">
      <c r="B14" s="15">
        <v>2017</v>
      </c>
      <c r="C14" s="64">
        <v>42736</v>
      </c>
      <c r="D14" s="62"/>
      <c r="E14" s="63"/>
      <c r="F14" s="63">
        <v>1145.95</v>
      </c>
      <c r="G14" s="63">
        <v>1145.95</v>
      </c>
      <c r="H14" s="142">
        <v>1145.95</v>
      </c>
      <c r="I14" s="62"/>
      <c r="J14" s="63"/>
      <c r="K14" s="63">
        <f t="shared" si="0"/>
        <v>13751.400000000001</v>
      </c>
      <c r="L14" s="63">
        <f t="shared" si="1"/>
        <v>13751.400000000001</v>
      </c>
      <c r="M14" s="142">
        <f t="shared" si="2"/>
        <v>13751.400000000001</v>
      </c>
      <c r="N14" s="38"/>
      <c r="O14" s="36"/>
      <c r="P14" s="36">
        <f t="shared" si="8"/>
        <v>0</v>
      </c>
      <c r="Q14" s="36">
        <f t="shared" si="9"/>
        <v>8.9986176291900755E-3</v>
      </c>
      <c r="R14" s="39">
        <f t="shared" si="10"/>
        <v>8.9986176291900755E-3</v>
      </c>
      <c r="T14" s="18">
        <v>2017</v>
      </c>
      <c r="U14" s="20">
        <f>DATE(T14,10,1)</f>
        <v>43009</v>
      </c>
      <c r="V14" s="312"/>
      <c r="W14" s="310"/>
      <c r="X14" s="266">
        <v>634.66</v>
      </c>
      <c r="Y14" s="266">
        <v>634.66</v>
      </c>
      <c r="Z14" s="313">
        <v>634.66</v>
      </c>
      <c r="AA14" s="138"/>
      <c r="AB14" s="233"/>
      <c r="AC14" s="233">
        <v>7615.92</v>
      </c>
      <c r="AD14" s="233">
        <v>7615.92</v>
      </c>
      <c r="AE14" s="234">
        <v>7615.92</v>
      </c>
      <c r="AF14" s="321"/>
      <c r="AG14" s="233"/>
      <c r="AH14" s="233">
        <v>693.51083333333327</v>
      </c>
      <c r="AI14" s="233">
        <v>693.51083333333327</v>
      </c>
      <c r="AJ14" s="234">
        <v>693.51083333333327</v>
      </c>
      <c r="AK14" s="321"/>
      <c r="AL14" s="233"/>
      <c r="AM14" s="238">
        <v>8322.1299999999992</v>
      </c>
      <c r="AN14" s="238">
        <v>8322.1299999999992</v>
      </c>
      <c r="AO14" s="320">
        <v>8322.1299999999992</v>
      </c>
      <c r="AP14" s="237">
        <v>1167.0600226757372</v>
      </c>
      <c r="AQ14" s="245">
        <v>14004.720272108845</v>
      </c>
      <c r="AR14" s="321"/>
      <c r="AS14" s="233"/>
      <c r="AT14" s="233">
        <v>687.18466148364121</v>
      </c>
      <c r="AU14" s="233">
        <v>687.18466148364121</v>
      </c>
      <c r="AV14" s="234">
        <v>687.18466148364121</v>
      </c>
      <c r="AW14" s="138"/>
      <c r="AX14" s="233"/>
      <c r="AY14" s="233">
        <f t="shared" si="11"/>
        <v>8246.215937803694</v>
      </c>
      <c r="AZ14" s="233">
        <f t="shared" si="3"/>
        <v>8246.215937803694</v>
      </c>
      <c r="BA14" s="272">
        <f t="shared" si="4"/>
        <v>8246.215937803694</v>
      </c>
      <c r="BB14" s="321"/>
      <c r="BC14" s="233"/>
      <c r="BD14" s="233">
        <v>546.05507531584055</v>
      </c>
      <c r="BE14" s="233">
        <v>546.05507531584055</v>
      </c>
      <c r="BF14" s="234">
        <v>546.05507531584055</v>
      </c>
      <c r="BG14" s="138"/>
      <c r="BH14" s="233"/>
      <c r="BI14" s="233">
        <v>6552.6609037900871</v>
      </c>
      <c r="BJ14" s="233">
        <v>6552.6609037900871</v>
      </c>
      <c r="BK14" s="271">
        <v>6552.6609037900871</v>
      </c>
      <c r="BL14" s="245"/>
      <c r="BM14" s="233"/>
      <c r="BN14" s="233"/>
      <c r="BO14" s="233"/>
      <c r="BP14" s="245"/>
      <c r="BQ14" s="321"/>
      <c r="BR14" s="233"/>
      <c r="BS14" s="233"/>
      <c r="BT14" s="233"/>
      <c r="BU14" s="328"/>
      <c r="BW14" s="136"/>
    </row>
    <row r="15" spans="2:75" x14ac:dyDescent="0.35">
      <c r="B15" s="15">
        <v>2018</v>
      </c>
      <c r="C15" s="64">
        <v>43101</v>
      </c>
      <c r="D15" s="62"/>
      <c r="E15" s="63"/>
      <c r="F15" s="63">
        <v>1160.04</v>
      </c>
      <c r="G15" s="63">
        <v>1160.04</v>
      </c>
      <c r="H15" s="142">
        <v>1160.04</v>
      </c>
      <c r="I15" s="62"/>
      <c r="J15" s="63"/>
      <c r="K15" s="63">
        <f t="shared" si="0"/>
        <v>13920.48</v>
      </c>
      <c r="L15" s="63">
        <f t="shared" si="1"/>
        <v>13920.48</v>
      </c>
      <c r="M15" s="142">
        <f t="shared" si="2"/>
        <v>13920.48</v>
      </c>
      <c r="N15" s="38"/>
      <c r="O15" s="36"/>
      <c r="P15" s="36">
        <f t="shared" si="8"/>
        <v>0</v>
      </c>
      <c r="Q15" s="36">
        <f t="shared" si="9"/>
        <v>1.2295475369780373E-2</v>
      </c>
      <c r="R15" s="39">
        <f t="shared" si="10"/>
        <v>1.2295475369780373E-2</v>
      </c>
      <c r="T15" s="18">
        <v>2018</v>
      </c>
      <c r="U15" s="20"/>
      <c r="V15" s="312"/>
      <c r="W15" s="266"/>
      <c r="X15" s="266"/>
      <c r="Y15" s="266"/>
      <c r="Z15" s="313"/>
      <c r="AA15" s="138"/>
      <c r="AB15" s="233"/>
      <c r="AC15" s="233"/>
      <c r="AD15" s="233"/>
      <c r="AE15" s="234"/>
      <c r="AF15" s="321"/>
      <c r="AG15" s="233"/>
      <c r="AH15" s="233"/>
      <c r="AI15" s="233"/>
      <c r="AJ15" s="234"/>
      <c r="AK15" s="321"/>
      <c r="AL15" s="233"/>
      <c r="AM15" s="238"/>
      <c r="AN15" s="238"/>
      <c r="AO15" s="320"/>
      <c r="AP15" s="237"/>
      <c r="AQ15" s="245"/>
      <c r="AR15" s="321"/>
      <c r="AS15" s="233"/>
      <c r="AT15" s="233">
        <v>687.32</v>
      </c>
      <c r="AU15" s="233">
        <v>687.32</v>
      </c>
      <c r="AV15" s="234">
        <v>687.32</v>
      </c>
      <c r="AW15" s="138"/>
      <c r="AX15" s="233"/>
      <c r="AY15" s="233">
        <f t="shared" si="11"/>
        <v>8247.84</v>
      </c>
      <c r="AZ15" s="233">
        <f t="shared" si="3"/>
        <v>8247.84</v>
      </c>
      <c r="BA15" s="272">
        <f t="shared" si="4"/>
        <v>8247.84</v>
      </c>
      <c r="BB15" s="321"/>
      <c r="BC15" s="233"/>
      <c r="BD15" s="233"/>
      <c r="BE15" s="233"/>
      <c r="BF15" s="234"/>
      <c r="BG15" s="138"/>
      <c r="BH15" s="233"/>
      <c r="BI15" s="233"/>
      <c r="BJ15" s="233"/>
      <c r="BK15" s="271"/>
      <c r="BL15" s="245"/>
      <c r="BM15" s="233"/>
      <c r="BN15" s="233"/>
      <c r="BO15" s="233"/>
      <c r="BP15" s="245"/>
      <c r="BQ15" s="321"/>
      <c r="BR15" s="233"/>
      <c r="BS15" s="233"/>
      <c r="BT15" s="233"/>
      <c r="BU15" s="328"/>
    </row>
    <row r="16" spans="2:75" x14ac:dyDescent="0.35">
      <c r="B16" s="15">
        <v>2019</v>
      </c>
      <c r="C16" s="64">
        <v>43466</v>
      </c>
      <c r="D16" s="62"/>
      <c r="E16" s="63"/>
      <c r="F16" s="63">
        <v>1177.44</v>
      </c>
      <c r="G16" s="63">
        <v>1177.44</v>
      </c>
      <c r="H16" s="142">
        <v>1177.44</v>
      </c>
      <c r="I16" s="62"/>
      <c r="J16" s="63"/>
      <c r="K16" s="63">
        <f t="shared" si="0"/>
        <v>14129.28</v>
      </c>
      <c r="L16" s="63">
        <f t="shared" si="1"/>
        <v>14129.28</v>
      </c>
      <c r="M16" s="142">
        <f t="shared" si="2"/>
        <v>14129.28</v>
      </c>
      <c r="N16" s="38"/>
      <c r="O16" s="36"/>
      <c r="P16" s="36">
        <f t="shared" si="8"/>
        <v>0</v>
      </c>
      <c r="Q16" s="36">
        <f t="shared" si="9"/>
        <v>1.499948277645613E-2</v>
      </c>
      <c r="R16" s="39">
        <f t="shared" si="10"/>
        <v>1.499948277645613E-2</v>
      </c>
      <c r="T16" s="18">
        <v>2019</v>
      </c>
      <c r="U16" s="20">
        <f>DATE(T16,1,1)</f>
        <v>43466</v>
      </c>
      <c r="V16" s="312"/>
      <c r="W16" s="310"/>
      <c r="X16" s="266">
        <v>636.55999999999995</v>
      </c>
      <c r="Y16" s="266">
        <v>636.55999999999995</v>
      </c>
      <c r="Z16" s="313">
        <v>636.55999999999995</v>
      </c>
      <c r="AA16" s="138"/>
      <c r="AB16" s="233"/>
      <c r="AC16" s="233">
        <v>7638.7199999999993</v>
      </c>
      <c r="AD16" s="233">
        <v>7638.7199999999993</v>
      </c>
      <c r="AE16" s="234">
        <v>7638.7199999999993</v>
      </c>
      <c r="AF16" s="321"/>
      <c r="AG16" s="233"/>
      <c r="AH16" s="233">
        <v>695.59</v>
      </c>
      <c r="AI16" s="233">
        <v>695.59</v>
      </c>
      <c r="AJ16" s="234">
        <v>695.59</v>
      </c>
      <c r="AK16" s="321"/>
      <c r="AL16" s="233"/>
      <c r="AM16" s="238">
        <v>8347.08</v>
      </c>
      <c r="AN16" s="238">
        <v>8347.08</v>
      </c>
      <c r="AO16" s="320">
        <v>8347.08</v>
      </c>
      <c r="AP16" s="237">
        <v>1178.7306229024946</v>
      </c>
      <c r="AQ16" s="245">
        <v>14144.767474829934</v>
      </c>
      <c r="AR16" s="321"/>
      <c r="AS16" s="233"/>
      <c r="AT16" s="233">
        <v>694.05650809847759</v>
      </c>
      <c r="AU16" s="233">
        <v>694.05650809847759</v>
      </c>
      <c r="AV16" s="234">
        <v>694.05650809847759</v>
      </c>
      <c r="AW16" s="138"/>
      <c r="AX16" s="233"/>
      <c r="AY16" s="233">
        <v>8328.6780971817316</v>
      </c>
      <c r="AZ16" s="233">
        <v>8328.6780971817316</v>
      </c>
      <c r="BA16" s="272">
        <v>8328.6780971817316</v>
      </c>
      <c r="BB16" s="321"/>
      <c r="BC16" s="233"/>
      <c r="BD16" s="233">
        <v>551.51562606899904</v>
      </c>
      <c r="BE16" s="233">
        <v>551.51562606899904</v>
      </c>
      <c r="BF16" s="234">
        <v>551.51562606899904</v>
      </c>
      <c r="BG16" s="138"/>
      <c r="BH16" s="233"/>
      <c r="BI16" s="233">
        <v>6618.187512827988</v>
      </c>
      <c r="BJ16" s="233">
        <v>6618.187512827988</v>
      </c>
      <c r="BK16" s="271">
        <v>6618.187512827988</v>
      </c>
      <c r="BL16" s="245"/>
      <c r="BM16" s="233"/>
      <c r="BN16" s="233">
        <v>902.19</v>
      </c>
      <c r="BO16" s="233">
        <v>902.19</v>
      </c>
      <c r="BP16" s="245">
        <v>902.19</v>
      </c>
      <c r="BQ16" s="321"/>
      <c r="BR16" s="233"/>
      <c r="BS16" s="233">
        <v>10826.28</v>
      </c>
      <c r="BT16" s="233">
        <v>10826.28</v>
      </c>
      <c r="BU16" s="328">
        <v>10826.28</v>
      </c>
      <c r="BW16" s="136"/>
    </row>
    <row r="17" spans="2:75" x14ac:dyDescent="0.35">
      <c r="B17" s="15">
        <v>2020</v>
      </c>
      <c r="C17" s="64">
        <v>43831</v>
      </c>
      <c r="D17" s="62"/>
      <c r="E17" s="63"/>
      <c r="F17" s="63">
        <v>1191.56</v>
      </c>
      <c r="G17" s="63">
        <v>1191.56</v>
      </c>
      <c r="H17" s="142">
        <v>1191.56</v>
      </c>
      <c r="I17" s="62"/>
      <c r="J17" s="63"/>
      <c r="K17" s="63">
        <f t="shared" si="0"/>
        <v>14298.72</v>
      </c>
      <c r="L17" s="63">
        <f t="shared" si="1"/>
        <v>14298.72</v>
      </c>
      <c r="M17" s="142">
        <f t="shared" si="2"/>
        <v>14298.72</v>
      </c>
      <c r="N17" s="38"/>
      <c r="O17" s="36"/>
      <c r="P17" s="36">
        <f t="shared" si="8"/>
        <v>0</v>
      </c>
      <c r="Q17" s="36">
        <f t="shared" si="9"/>
        <v>1.1992118494360549E-2</v>
      </c>
      <c r="R17" s="39">
        <f t="shared" si="10"/>
        <v>1.1992118494360549E-2</v>
      </c>
      <c r="T17" s="18">
        <v>2020</v>
      </c>
      <c r="U17" s="20">
        <f t="shared" ref="U17:U27" si="12">DATE(T17,1,1)</f>
        <v>43831</v>
      </c>
      <c r="V17" s="312"/>
      <c r="W17" s="310"/>
      <c r="X17" s="266">
        <v>642.39</v>
      </c>
      <c r="Y17" s="266">
        <v>642.39</v>
      </c>
      <c r="Z17" s="313">
        <v>642.39</v>
      </c>
      <c r="AA17" s="138"/>
      <c r="AB17" s="233"/>
      <c r="AC17" s="233">
        <v>7708.68</v>
      </c>
      <c r="AD17" s="233">
        <v>7708.68</v>
      </c>
      <c r="AE17" s="234">
        <v>7708.68</v>
      </c>
      <c r="AF17" s="321"/>
      <c r="AG17" s="233"/>
      <c r="AH17" s="233">
        <v>702.54</v>
      </c>
      <c r="AI17" s="233">
        <v>702.54</v>
      </c>
      <c r="AJ17" s="234">
        <v>702.54</v>
      </c>
      <c r="AK17" s="321"/>
      <c r="AL17" s="233"/>
      <c r="AM17" s="238">
        <v>8430.48</v>
      </c>
      <c r="AN17" s="238">
        <v>8430.48</v>
      </c>
      <c r="AO17" s="320">
        <v>8430.48</v>
      </c>
      <c r="AP17" s="237">
        <v>1174.3358333333333</v>
      </c>
      <c r="AQ17" s="245">
        <v>14092.03</v>
      </c>
      <c r="AR17" s="321"/>
      <c r="AS17" s="233"/>
      <c r="AT17" s="233">
        <v>696.81998306657408</v>
      </c>
      <c r="AU17" s="233">
        <v>696.81998306657408</v>
      </c>
      <c r="AV17" s="234">
        <v>696.81998306657408</v>
      </c>
      <c r="AW17" s="138"/>
      <c r="AX17" s="233"/>
      <c r="AY17" s="233">
        <v>8361.8397967988894</v>
      </c>
      <c r="AZ17" s="233">
        <v>8361.8397967988894</v>
      </c>
      <c r="BA17" s="272">
        <v>8361.8397967988894</v>
      </c>
      <c r="BB17" s="321"/>
      <c r="BC17" s="233"/>
      <c r="BD17" s="233">
        <v>553.71155624092603</v>
      </c>
      <c r="BE17" s="233">
        <v>553.71155624092603</v>
      </c>
      <c r="BF17" s="234">
        <v>553.71155624092603</v>
      </c>
      <c r="BG17" s="138"/>
      <c r="BH17" s="233"/>
      <c r="BI17" s="233">
        <v>6644.5386748911124</v>
      </c>
      <c r="BJ17" s="233">
        <v>6644.5386748911124</v>
      </c>
      <c r="BK17" s="271">
        <v>6644.5386748911124</v>
      </c>
      <c r="BL17" s="245"/>
      <c r="BM17" s="233"/>
      <c r="BN17" s="233">
        <v>911.07857142857154</v>
      </c>
      <c r="BO17" s="233">
        <v>911.07857142857154</v>
      </c>
      <c r="BP17" s="245">
        <v>911.07857142857154</v>
      </c>
      <c r="BQ17" s="321"/>
      <c r="BR17" s="233"/>
      <c r="BS17" s="233">
        <v>10932.942857142858</v>
      </c>
      <c r="BT17" s="233">
        <v>10932.942857142858</v>
      </c>
      <c r="BU17" s="328">
        <v>10932.942857142858</v>
      </c>
      <c r="BW17" s="136"/>
    </row>
    <row r="18" spans="2:75" x14ac:dyDescent="0.35">
      <c r="B18" s="15">
        <v>2021</v>
      </c>
      <c r="C18" s="64">
        <f t="shared" ref="C18:C27" si="13">DATE(B18,1,1)</f>
        <v>44197</v>
      </c>
      <c r="D18" s="62"/>
      <c r="E18" s="63"/>
      <c r="F18" s="63">
        <v>1203.3699999999999</v>
      </c>
      <c r="G18" s="63">
        <v>1203.3699999999999</v>
      </c>
      <c r="H18" s="142">
        <v>1203.3699999999999</v>
      </c>
      <c r="I18" s="62"/>
      <c r="J18" s="63"/>
      <c r="K18" s="63">
        <f t="shared" si="0"/>
        <v>14440.439999999999</v>
      </c>
      <c r="L18" s="63">
        <f t="shared" si="1"/>
        <v>14440.439999999999</v>
      </c>
      <c r="M18" s="142">
        <f t="shared" si="2"/>
        <v>14440.439999999999</v>
      </c>
      <c r="N18" s="38"/>
      <c r="O18" s="36"/>
      <c r="P18" s="36">
        <f t="shared" si="8"/>
        <v>0</v>
      </c>
      <c r="Q18" s="36">
        <f t="shared" si="9"/>
        <v>9.9113766826679495E-3</v>
      </c>
      <c r="R18" s="39">
        <f t="shared" si="10"/>
        <v>9.9113766826679495E-3</v>
      </c>
      <c r="T18" s="18">
        <v>2021</v>
      </c>
      <c r="U18" s="20">
        <f t="shared" ref="U18" si="14">DATE(T18,1,1)</f>
        <v>44197</v>
      </c>
      <c r="V18" s="312"/>
      <c r="W18" s="310"/>
      <c r="X18" s="266">
        <v>645.5</v>
      </c>
      <c r="Y18" s="266">
        <v>645.5</v>
      </c>
      <c r="Z18" s="313">
        <v>645.5</v>
      </c>
      <c r="AA18" s="138"/>
      <c r="AB18" s="233"/>
      <c r="AC18" s="233">
        <v>7746</v>
      </c>
      <c r="AD18" s="233">
        <v>7746</v>
      </c>
      <c r="AE18" s="234">
        <v>7746</v>
      </c>
      <c r="AF18" s="321"/>
      <c r="AG18" s="233"/>
      <c r="AH18" s="233">
        <v>705.35</v>
      </c>
      <c r="AI18" s="233">
        <v>705.35</v>
      </c>
      <c r="AJ18" s="234">
        <v>705.35</v>
      </c>
      <c r="AK18" s="321"/>
      <c r="AL18" s="233"/>
      <c r="AM18" s="238">
        <v>8464.2000000000007</v>
      </c>
      <c r="AN18" s="238">
        <v>8464.2000000000007</v>
      </c>
      <c r="AO18" s="320">
        <v>8464.2000000000007</v>
      </c>
      <c r="AP18" s="237">
        <v>1187.26</v>
      </c>
      <c r="AQ18" s="245">
        <v>14247.12</v>
      </c>
      <c r="AR18" s="321"/>
      <c r="AS18" s="233"/>
      <c r="AT18" s="233">
        <v>699.07</v>
      </c>
      <c r="AU18" s="233">
        <v>699.07</v>
      </c>
      <c r="AV18" s="234">
        <v>699.07</v>
      </c>
      <c r="AW18" s="138"/>
      <c r="AX18" s="233"/>
      <c r="AY18" s="233">
        <v>8388.84</v>
      </c>
      <c r="AZ18" s="233">
        <v>8388.84</v>
      </c>
      <c r="BA18" s="272">
        <v>8388.84</v>
      </c>
      <c r="BB18" s="321"/>
      <c r="BC18" s="233"/>
      <c r="BD18" s="233">
        <v>562.04097914551051</v>
      </c>
      <c r="BE18" s="233">
        <v>562.04097914551051</v>
      </c>
      <c r="BF18" s="234">
        <v>562.04097914551051</v>
      </c>
      <c r="BG18" s="138"/>
      <c r="BH18" s="233"/>
      <c r="BI18" s="233">
        <v>6744.4917497461265</v>
      </c>
      <c r="BJ18" s="233">
        <v>6744.4917497461265</v>
      </c>
      <c r="BK18" s="271">
        <v>6744.4917497461265</v>
      </c>
      <c r="BL18" s="245"/>
      <c r="BM18" s="233"/>
      <c r="BN18" s="233">
        <v>923.04</v>
      </c>
      <c r="BO18" s="233">
        <v>923.04</v>
      </c>
      <c r="BP18" s="245">
        <v>923.04</v>
      </c>
      <c r="BQ18" s="321"/>
      <c r="BR18" s="233"/>
      <c r="BS18" s="233">
        <v>11076.48</v>
      </c>
      <c r="BT18" s="233">
        <v>11076.48</v>
      </c>
      <c r="BU18" s="328">
        <v>11076.48</v>
      </c>
      <c r="BW18" s="136"/>
    </row>
    <row r="19" spans="2:75" x14ac:dyDescent="0.35">
      <c r="B19" s="15">
        <v>2021</v>
      </c>
      <c r="C19" s="64">
        <f>DATE(B19,10,1)</f>
        <v>44470</v>
      </c>
      <c r="D19" s="62"/>
      <c r="E19" s="63"/>
      <c r="F19" s="63">
        <v>1229.82</v>
      </c>
      <c r="G19" s="63">
        <v>1229.82</v>
      </c>
      <c r="H19" s="142">
        <v>1229.82</v>
      </c>
      <c r="I19" s="62"/>
      <c r="J19" s="63"/>
      <c r="K19" s="63">
        <f t="shared" si="0"/>
        <v>14757.84</v>
      </c>
      <c r="L19" s="63">
        <f t="shared" si="1"/>
        <v>14757.84</v>
      </c>
      <c r="M19" s="142">
        <f t="shared" si="2"/>
        <v>14757.84</v>
      </c>
      <c r="N19" s="38"/>
      <c r="O19" s="36"/>
      <c r="P19" s="36">
        <f t="shared" si="8"/>
        <v>0</v>
      </c>
      <c r="Q19" s="36">
        <f t="shared" si="9"/>
        <v>2.1979939669428461E-2</v>
      </c>
      <c r="R19" s="39">
        <f t="shared" si="10"/>
        <v>2.1979939669428461E-2</v>
      </c>
      <c r="T19" s="15">
        <v>2021</v>
      </c>
      <c r="U19" s="64">
        <f>DATE(T19,10,1)</f>
        <v>44470</v>
      </c>
      <c r="V19" s="314"/>
      <c r="W19" s="307"/>
      <c r="X19" s="307"/>
      <c r="Y19" s="307"/>
      <c r="Z19" s="315"/>
      <c r="AA19" s="138"/>
      <c r="AB19" s="233"/>
      <c r="AC19" s="233"/>
      <c r="AD19" s="233"/>
      <c r="AE19" s="234"/>
      <c r="AF19" s="321"/>
      <c r="AG19" s="233"/>
      <c r="AH19" s="233"/>
      <c r="AI19" s="233"/>
      <c r="AJ19" s="234"/>
      <c r="AK19" s="321"/>
      <c r="AL19" s="233"/>
      <c r="AM19" s="238"/>
      <c r="AN19" s="238"/>
      <c r="AO19" s="320"/>
      <c r="AP19" s="237"/>
      <c r="AQ19" s="245"/>
      <c r="AR19" s="321"/>
      <c r="AS19" s="233"/>
      <c r="AT19" s="233"/>
      <c r="AU19" s="233"/>
      <c r="AV19" s="234"/>
      <c r="AW19" s="138"/>
      <c r="AX19" s="233"/>
      <c r="AY19" s="233"/>
      <c r="AZ19" s="233"/>
      <c r="BA19" s="272"/>
      <c r="BB19" s="321"/>
      <c r="BC19" s="233"/>
      <c r="BD19" s="233"/>
      <c r="BE19" s="233"/>
      <c r="BF19" s="234"/>
      <c r="BG19" s="138"/>
      <c r="BH19" s="233"/>
      <c r="BI19" s="233"/>
      <c r="BJ19" s="233"/>
      <c r="BK19" s="271"/>
      <c r="BL19" s="245"/>
      <c r="BM19" s="233"/>
      <c r="BN19" s="233"/>
      <c r="BO19" s="233"/>
      <c r="BP19" s="245"/>
      <c r="BQ19" s="321"/>
      <c r="BR19" s="233"/>
      <c r="BS19" s="233"/>
      <c r="BT19" s="233"/>
      <c r="BU19" s="328"/>
      <c r="BW19" s="136"/>
    </row>
    <row r="20" spans="2:75" x14ac:dyDescent="0.35">
      <c r="B20" s="15">
        <v>2022</v>
      </c>
      <c r="C20" s="64">
        <f t="shared" si="13"/>
        <v>44562</v>
      </c>
      <c r="D20" s="62"/>
      <c r="E20" s="63"/>
      <c r="F20" s="63">
        <v>1240.8800000000001</v>
      </c>
      <c r="G20" s="63">
        <v>1240.8800000000001</v>
      </c>
      <c r="H20" s="142">
        <v>1240.8800000000001</v>
      </c>
      <c r="I20" s="62"/>
      <c r="J20" s="63"/>
      <c r="K20" s="63">
        <f t="shared" si="0"/>
        <v>14890.560000000001</v>
      </c>
      <c r="L20" s="63">
        <f t="shared" si="1"/>
        <v>14890.560000000001</v>
      </c>
      <c r="M20" s="142">
        <f t="shared" si="2"/>
        <v>14890.560000000001</v>
      </c>
      <c r="N20" s="38"/>
      <c r="O20" s="36"/>
      <c r="P20" s="36">
        <f t="shared" si="8"/>
        <v>0</v>
      </c>
      <c r="Q20" s="36">
        <f t="shared" si="9"/>
        <v>8.9931859946985604E-3</v>
      </c>
      <c r="R20" s="39">
        <f t="shared" si="10"/>
        <v>8.9931859946985604E-3</v>
      </c>
      <c r="T20" s="18">
        <v>2022</v>
      </c>
      <c r="U20" s="20">
        <f t="shared" ref="U20" si="15">DATE(T20,1,1)</f>
        <v>44562</v>
      </c>
      <c r="V20" s="312"/>
      <c r="W20" s="310"/>
      <c r="X20" s="266">
        <v>652.6</v>
      </c>
      <c r="Y20" s="266">
        <v>652.6</v>
      </c>
      <c r="Z20" s="313">
        <v>652.6</v>
      </c>
      <c r="AA20" s="138"/>
      <c r="AB20" s="233"/>
      <c r="AC20" s="233">
        <v>7831.2000000000007</v>
      </c>
      <c r="AD20" s="233">
        <v>7831.2000000000007</v>
      </c>
      <c r="AE20" s="234">
        <v>7831.2000000000007</v>
      </c>
      <c r="AF20" s="321"/>
      <c r="AG20" s="233"/>
      <c r="AH20" s="233">
        <v>713.11</v>
      </c>
      <c r="AI20" s="233">
        <v>713.11</v>
      </c>
      <c r="AJ20" s="234">
        <v>713.11</v>
      </c>
      <c r="AK20" s="321"/>
      <c r="AL20" s="233"/>
      <c r="AM20" s="238">
        <v>8557.32</v>
      </c>
      <c r="AN20" s="238">
        <v>8557.32</v>
      </c>
      <c r="AO20" s="320">
        <v>8557.32</v>
      </c>
      <c r="AP20" s="237">
        <v>1200.32</v>
      </c>
      <c r="AQ20" s="245">
        <v>14403.84</v>
      </c>
      <c r="AR20" s="321"/>
      <c r="AS20" s="233"/>
      <c r="AT20" s="233">
        <v>713.11</v>
      </c>
      <c r="AU20" s="233">
        <v>713.11</v>
      </c>
      <c r="AV20" s="234">
        <v>713.11</v>
      </c>
      <c r="AW20" s="138"/>
      <c r="AX20" s="233"/>
      <c r="AY20" s="233">
        <v>8557.32</v>
      </c>
      <c r="AZ20" s="233">
        <v>8557.32</v>
      </c>
      <c r="BA20" s="272">
        <v>8557.32</v>
      </c>
      <c r="BB20" s="321"/>
      <c r="BC20" s="233"/>
      <c r="BD20" s="233">
        <v>713.11</v>
      </c>
      <c r="BE20" s="233">
        <v>713.11</v>
      </c>
      <c r="BF20" s="234">
        <v>713.11</v>
      </c>
      <c r="BG20" s="138"/>
      <c r="BH20" s="233"/>
      <c r="BI20" s="233">
        <v>8557.32</v>
      </c>
      <c r="BJ20" s="233">
        <v>8557.32</v>
      </c>
      <c r="BK20" s="271">
        <v>8557.32</v>
      </c>
      <c r="BL20" s="245"/>
      <c r="BM20" s="233"/>
      <c r="BN20" s="233">
        <v>1078.6500000000001</v>
      </c>
      <c r="BO20" s="233">
        <v>1078.6500000000001</v>
      </c>
      <c r="BP20" s="245">
        <v>1078.6500000000001</v>
      </c>
      <c r="BQ20" s="321"/>
      <c r="BR20" s="233"/>
      <c r="BS20" s="233">
        <v>12943.800000000001</v>
      </c>
      <c r="BT20" s="233">
        <v>12943.800000000001</v>
      </c>
      <c r="BU20" s="328">
        <v>12943.800000000001</v>
      </c>
      <c r="BW20" s="136"/>
    </row>
    <row r="21" spans="2:75" x14ac:dyDescent="0.35">
      <c r="B21" s="15">
        <v>2022</v>
      </c>
      <c r="C21" s="64">
        <f>DATE(B21,5,1)</f>
        <v>44682</v>
      </c>
      <c r="D21" s="62"/>
      <c r="E21" s="63"/>
      <c r="F21" s="63">
        <v>1273.76</v>
      </c>
      <c r="G21" s="63">
        <v>1273.76</v>
      </c>
      <c r="H21" s="142">
        <v>1273.76</v>
      </c>
      <c r="I21" s="62"/>
      <c r="J21" s="63"/>
      <c r="K21" s="63">
        <f t="shared" si="0"/>
        <v>15285.119999999999</v>
      </c>
      <c r="L21" s="63">
        <f t="shared" si="1"/>
        <v>15285.119999999999</v>
      </c>
      <c r="M21" s="142">
        <f t="shared" si="2"/>
        <v>15285.119999999999</v>
      </c>
      <c r="N21" s="38"/>
      <c r="O21" s="36"/>
      <c r="P21" s="36">
        <f t="shared" si="8"/>
        <v>0</v>
      </c>
      <c r="Q21" s="36">
        <f t="shared" si="9"/>
        <v>2.6497324479401563E-2</v>
      </c>
      <c r="R21" s="39">
        <f t="shared" si="10"/>
        <v>2.6497324479401563E-2</v>
      </c>
      <c r="T21" s="15">
        <v>2022</v>
      </c>
      <c r="U21" s="64">
        <f>DATE(T21,5,1)</f>
        <v>44682</v>
      </c>
      <c r="V21" s="314"/>
      <c r="W21" s="307"/>
      <c r="X21" s="307"/>
      <c r="Y21" s="307"/>
      <c r="Z21" s="315"/>
      <c r="AA21" s="138"/>
      <c r="AB21" s="233"/>
      <c r="AC21" s="233"/>
      <c r="AD21" s="233"/>
      <c r="AE21" s="234"/>
      <c r="AF21" s="321"/>
      <c r="AG21" s="233"/>
      <c r="AH21" s="233"/>
      <c r="AI21" s="233"/>
      <c r="AJ21" s="234"/>
      <c r="AK21" s="321"/>
      <c r="AL21" s="233"/>
      <c r="AM21" s="238"/>
      <c r="AN21" s="238"/>
      <c r="AO21" s="320"/>
      <c r="AP21" s="237"/>
      <c r="AQ21" s="245"/>
      <c r="AR21" s="321"/>
      <c r="AS21" s="233"/>
      <c r="AT21" s="233"/>
      <c r="AU21" s="233"/>
      <c r="AV21" s="234"/>
      <c r="AW21" s="138"/>
      <c r="AX21" s="233"/>
      <c r="AY21" s="233"/>
      <c r="AZ21" s="233"/>
      <c r="BA21" s="272"/>
      <c r="BB21" s="321"/>
      <c r="BC21" s="233"/>
      <c r="BD21" s="233"/>
      <c r="BE21" s="233"/>
      <c r="BF21" s="234"/>
      <c r="BG21" s="138"/>
      <c r="BH21" s="233"/>
      <c r="BI21" s="233"/>
      <c r="BJ21" s="233"/>
      <c r="BK21" s="271"/>
      <c r="BL21" s="245"/>
      <c r="BM21" s="233"/>
      <c r="BN21" s="233">
        <v>1107.2313390497065</v>
      </c>
      <c r="BO21" s="233">
        <v>1107.2313390497065</v>
      </c>
      <c r="BP21" s="245">
        <v>1107.2313390497065</v>
      </c>
      <c r="BQ21" s="321"/>
      <c r="BR21" s="233"/>
      <c r="BS21" s="233">
        <v>13286.776068596479</v>
      </c>
      <c r="BT21" s="233">
        <v>13286.776068596479</v>
      </c>
      <c r="BU21" s="328">
        <v>13286.776068596479</v>
      </c>
      <c r="BW21" s="136"/>
    </row>
    <row r="22" spans="2:75" x14ac:dyDescent="0.35">
      <c r="B22" s="15">
        <f>B20</f>
        <v>2022</v>
      </c>
      <c r="C22" s="64">
        <f>DATE(B22,8,1)</f>
        <v>44774</v>
      </c>
      <c r="D22" s="62"/>
      <c r="E22" s="63"/>
      <c r="F22" s="63">
        <v>1299.362576</v>
      </c>
      <c r="G22" s="63">
        <v>1299.362576</v>
      </c>
      <c r="H22" s="142">
        <v>1299.362576</v>
      </c>
      <c r="I22" s="62"/>
      <c r="J22" s="63"/>
      <c r="K22" s="63">
        <f t="shared" si="0"/>
        <v>15592.350912</v>
      </c>
      <c r="L22" s="63">
        <f t="shared" si="1"/>
        <v>15592.350912</v>
      </c>
      <c r="M22" s="142">
        <f t="shared" si="2"/>
        <v>15592.350912</v>
      </c>
      <c r="N22" s="38"/>
      <c r="O22" s="36"/>
      <c r="P22" s="36">
        <f t="shared" si="8"/>
        <v>0</v>
      </c>
      <c r="Q22" s="36">
        <f t="shared" si="9"/>
        <v>2.0100000000000007E-2</v>
      </c>
      <c r="R22" s="39">
        <f t="shared" si="10"/>
        <v>2.0100000000000007E-2</v>
      </c>
      <c r="T22" s="18">
        <v>2022</v>
      </c>
      <c r="U22" s="64">
        <f>DATE(T22,7,1)</f>
        <v>44743</v>
      </c>
      <c r="V22" s="314"/>
      <c r="W22" s="310"/>
      <c r="X22" s="307">
        <v>678.7</v>
      </c>
      <c r="Y22" s="307">
        <v>678.7</v>
      </c>
      <c r="Z22" s="315">
        <v>678.7</v>
      </c>
      <c r="AA22" s="138"/>
      <c r="AB22" s="233"/>
      <c r="AC22" s="233">
        <v>8144.4000000000005</v>
      </c>
      <c r="AD22" s="233">
        <v>8144.4000000000005</v>
      </c>
      <c r="AE22" s="234">
        <v>8144.4000000000005</v>
      </c>
      <c r="AF22" s="321"/>
      <c r="AG22" s="233"/>
      <c r="AH22" s="233">
        <v>741.63</v>
      </c>
      <c r="AI22" s="233">
        <v>741.63</v>
      </c>
      <c r="AJ22" s="234">
        <v>741.63</v>
      </c>
      <c r="AK22" s="321"/>
      <c r="AL22" s="233"/>
      <c r="AM22" s="238">
        <v>8899.56</v>
      </c>
      <c r="AN22" s="238">
        <v>8899.56</v>
      </c>
      <c r="AO22" s="320">
        <v>8899.56</v>
      </c>
      <c r="AP22" s="237">
        <v>1248.3327999999999</v>
      </c>
      <c r="AQ22" s="245">
        <v>14979.9936</v>
      </c>
      <c r="AR22" s="321"/>
      <c r="AS22" s="233"/>
      <c r="AT22" s="233">
        <v>735.59441557948787</v>
      </c>
      <c r="AU22" s="233">
        <v>735.59441557948787</v>
      </c>
      <c r="AV22" s="234">
        <v>735.59441557948787</v>
      </c>
      <c r="AW22" s="138"/>
      <c r="AX22" s="233"/>
      <c r="AY22" s="233">
        <v>8827.1329869538549</v>
      </c>
      <c r="AZ22" s="233">
        <v>8827.1329869538549</v>
      </c>
      <c r="BA22" s="272">
        <v>8827.1329869538549</v>
      </c>
      <c r="BB22" s="321"/>
      <c r="BC22" s="233"/>
      <c r="BD22" s="233">
        <v>735.59441557948787</v>
      </c>
      <c r="BE22" s="233">
        <v>735.59441557948787</v>
      </c>
      <c r="BF22" s="234">
        <v>735.59441557948787</v>
      </c>
      <c r="BG22" s="138"/>
      <c r="BH22" s="233"/>
      <c r="BI22" s="233">
        <v>8827.1329869538549</v>
      </c>
      <c r="BJ22" s="233">
        <v>8827.1329869538549</v>
      </c>
      <c r="BK22" s="271">
        <v>8827.1329869538549</v>
      </c>
      <c r="BL22" s="245"/>
      <c r="BM22" s="233"/>
      <c r="BN22" s="233">
        <v>1129.4866889646057</v>
      </c>
      <c r="BO22" s="233">
        <v>1129.4866889646057</v>
      </c>
      <c r="BP22" s="245">
        <v>1129.4866889646057</v>
      </c>
      <c r="BQ22" s="321"/>
      <c r="BR22" s="233"/>
      <c r="BS22" s="233">
        <v>13553.840267575268</v>
      </c>
      <c r="BT22" s="233">
        <v>13553.840267575268</v>
      </c>
      <c r="BU22" s="328">
        <v>13553.840267575268</v>
      </c>
    </row>
    <row r="23" spans="2:75" x14ac:dyDescent="0.35">
      <c r="B23" s="15">
        <v>2023</v>
      </c>
      <c r="C23" s="64">
        <f>DATE(B23,1,1)</f>
        <v>44927</v>
      </c>
      <c r="D23" s="62"/>
      <c r="E23" s="63"/>
      <c r="F23" s="63">
        <v>1322.87</v>
      </c>
      <c r="G23" s="63">
        <v>1322.87</v>
      </c>
      <c r="H23" s="142">
        <v>1322.87</v>
      </c>
      <c r="I23" s="62"/>
      <c r="J23" s="63"/>
      <c r="K23" s="63">
        <f t="shared" si="0"/>
        <v>15874.439999999999</v>
      </c>
      <c r="L23" s="63">
        <f t="shared" si="1"/>
        <v>15874.439999999999</v>
      </c>
      <c r="M23" s="142">
        <f t="shared" si="2"/>
        <v>15874.439999999999</v>
      </c>
      <c r="N23" s="38"/>
      <c r="O23" s="36"/>
      <c r="P23" s="36">
        <f t="shared" ref="P23:P24" si="16">O23</f>
        <v>0</v>
      </c>
      <c r="Q23" s="36">
        <f t="shared" ref="Q23" si="17">F23/F22-1</f>
        <v>1.8091504584013762E-2</v>
      </c>
      <c r="R23" s="39">
        <f t="shared" ref="R23" si="18">H23/H22-1</f>
        <v>1.8091504584013762E-2</v>
      </c>
      <c r="T23" s="18">
        <v>2023</v>
      </c>
      <c r="U23" s="20">
        <f t="shared" si="12"/>
        <v>44927</v>
      </c>
      <c r="V23" s="312"/>
      <c r="W23" s="310"/>
      <c r="X23" s="266">
        <v>684.13</v>
      </c>
      <c r="Y23" s="266">
        <v>684.13</v>
      </c>
      <c r="Z23" s="313">
        <v>684.13</v>
      </c>
      <c r="AA23" s="138"/>
      <c r="AB23" s="233"/>
      <c r="AC23" s="233">
        <v>8209.56</v>
      </c>
      <c r="AD23" s="233">
        <v>8209.56</v>
      </c>
      <c r="AE23" s="234">
        <v>8209.56</v>
      </c>
      <c r="AF23" s="321"/>
      <c r="AG23" s="233"/>
      <c r="AH23" s="233">
        <v>747.57</v>
      </c>
      <c r="AI23" s="233">
        <v>747.57</v>
      </c>
      <c r="AJ23" s="234">
        <v>747.57</v>
      </c>
      <c r="AK23" s="321"/>
      <c r="AL23" s="233"/>
      <c r="AM23" s="238">
        <v>8970.84</v>
      </c>
      <c r="AN23" s="238">
        <v>8970.84</v>
      </c>
      <c r="AO23" s="320">
        <v>8970.84</v>
      </c>
      <c r="AP23" s="237">
        <v>1258.3194624</v>
      </c>
      <c r="AQ23" s="245">
        <v>15099.833548799999</v>
      </c>
      <c r="AR23" s="321"/>
      <c r="AS23" s="233"/>
      <c r="AT23" s="233">
        <v>747.57</v>
      </c>
      <c r="AU23" s="233">
        <v>747.57</v>
      </c>
      <c r="AV23" s="234">
        <v>747.57</v>
      </c>
      <c r="AW23" s="138"/>
      <c r="AX23" s="233"/>
      <c r="AY23" s="233">
        <v>8970.84</v>
      </c>
      <c r="AZ23" s="233">
        <v>8970.84</v>
      </c>
      <c r="BA23" s="272">
        <v>8970.84</v>
      </c>
      <c r="BB23" s="321"/>
      <c r="BC23" s="233"/>
      <c r="BD23" s="233">
        <v>747.57</v>
      </c>
      <c r="BE23" s="233">
        <v>747.57</v>
      </c>
      <c r="BF23" s="234">
        <v>747.57</v>
      </c>
      <c r="BG23" s="138"/>
      <c r="BH23" s="233"/>
      <c r="BI23" s="233">
        <v>8970.84</v>
      </c>
      <c r="BJ23" s="233">
        <v>8970.84</v>
      </c>
      <c r="BK23" s="271">
        <v>8970.84</v>
      </c>
      <c r="BL23" s="245"/>
      <c r="BM23" s="233"/>
      <c r="BN23" s="233">
        <v>1149.9208025755913</v>
      </c>
      <c r="BO23" s="233">
        <v>1149.9208025755913</v>
      </c>
      <c r="BP23" s="245">
        <v>1149.9208025755913</v>
      </c>
      <c r="BQ23" s="321"/>
      <c r="BR23" s="233"/>
      <c r="BS23" s="233">
        <v>13799.049630907097</v>
      </c>
      <c r="BT23" s="233">
        <v>13799.049630907097</v>
      </c>
      <c r="BU23" s="328">
        <v>13799.049630907097</v>
      </c>
    </row>
    <row r="24" spans="2:75" x14ac:dyDescent="0.35">
      <c r="B24" s="15">
        <v>2023</v>
      </c>
      <c r="C24" s="64">
        <f>DATE(B24,5,1)</f>
        <v>45047</v>
      </c>
      <c r="D24" s="62"/>
      <c r="E24" s="63"/>
      <c r="F24" s="63">
        <v>1352.23</v>
      </c>
      <c r="G24" s="63">
        <v>1352.23</v>
      </c>
      <c r="H24" s="142">
        <v>1352.23</v>
      </c>
      <c r="I24" s="62"/>
      <c r="J24" s="63"/>
      <c r="K24" s="63">
        <f t="shared" si="0"/>
        <v>16226.76</v>
      </c>
      <c r="L24" s="63">
        <f t="shared" si="1"/>
        <v>16226.76</v>
      </c>
      <c r="M24" s="142">
        <f t="shared" si="2"/>
        <v>16226.76</v>
      </c>
      <c r="N24" s="38"/>
      <c r="O24" s="36"/>
      <c r="P24" s="36">
        <f t="shared" si="16"/>
        <v>0</v>
      </c>
      <c r="Q24" s="36">
        <f t="shared" ref="Q24" si="19">F24/F23-1</f>
        <v>2.2194168739180897E-2</v>
      </c>
      <c r="R24" s="39">
        <f t="shared" ref="R24" si="20">H24/H23-1</f>
        <v>2.2194168739180897E-2</v>
      </c>
      <c r="T24" s="18">
        <v>2023</v>
      </c>
      <c r="U24" s="20">
        <f>DATE(T24,5,1)</f>
        <v>45047</v>
      </c>
      <c r="V24" s="312"/>
      <c r="W24" s="266"/>
      <c r="X24" s="266"/>
      <c r="Y24" s="266"/>
      <c r="Z24" s="313"/>
      <c r="AA24" s="138"/>
      <c r="AB24" s="233"/>
      <c r="AC24" s="233"/>
      <c r="AD24" s="233"/>
      <c r="AE24" s="234"/>
      <c r="AF24" s="321"/>
      <c r="AG24" s="233"/>
      <c r="AH24" s="233"/>
      <c r="AI24" s="233"/>
      <c r="AJ24" s="234"/>
      <c r="AK24" s="321"/>
      <c r="AL24" s="233"/>
      <c r="AM24" s="238"/>
      <c r="AN24" s="238"/>
      <c r="AO24" s="320"/>
      <c r="AP24" s="237"/>
      <c r="AQ24" s="245"/>
      <c r="AR24" s="321"/>
      <c r="AS24" s="233"/>
      <c r="AT24" s="233"/>
      <c r="AU24" s="233"/>
      <c r="AV24" s="234"/>
      <c r="AW24" s="138"/>
      <c r="AX24" s="233"/>
      <c r="AY24" s="233"/>
      <c r="AZ24" s="233"/>
      <c r="BA24" s="272"/>
      <c r="BB24" s="321"/>
      <c r="BC24" s="233"/>
      <c r="BD24" s="233"/>
      <c r="BE24" s="233"/>
      <c r="BF24" s="234"/>
      <c r="BG24" s="138"/>
      <c r="BH24" s="233"/>
      <c r="BI24" s="233"/>
      <c r="BJ24" s="233"/>
      <c r="BK24" s="271"/>
      <c r="BL24" s="245"/>
      <c r="BM24" s="233"/>
      <c r="BN24" s="233"/>
      <c r="BO24" s="233"/>
      <c r="BP24" s="245"/>
      <c r="BQ24" s="321"/>
      <c r="BR24" s="233"/>
      <c r="BS24" s="233"/>
      <c r="BT24" s="233"/>
      <c r="BU24" s="328"/>
    </row>
    <row r="25" spans="2:75" x14ac:dyDescent="0.35">
      <c r="B25" s="15">
        <v>2023</v>
      </c>
      <c r="C25" s="64">
        <v>45170</v>
      </c>
      <c r="D25" s="62"/>
      <c r="E25" s="63"/>
      <c r="F25" s="63">
        <v>1352.23</v>
      </c>
      <c r="G25" s="63">
        <v>1352.23</v>
      </c>
      <c r="H25" s="142">
        <v>1352.23</v>
      </c>
      <c r="I25" s="62"/>
      <c r="J25" s="63"/>
      <c r="K25" s="63"/>
      <c r="L25" s="63"/>
      <c r="M25" s="142"/>
      <c r="N25" s="38"/>
      <c r="O25" s="36"/>
      <c r="P25" s="36"/>
      <c r="Q25" s="36"/>
      <c r="R25" s="39"/>
      <c r="T25" s="18">
        <v>2023</v>
      </c>
      <c r="U25" s="20">
        <v>45170</v>
      </c>
      <c r="V25" s="312"/>
      <c r="W25" s="310"/>
      <c r="X25" s="266">
        <f>AC25/12</f>
        <v>709.13416666666672</v>
      </c>
      <c r="Y25" s="266">
        <f t="shared" ref="Y25:Y27" si="21">AD25/12</f>
        <v>709.13416666666672</v>
      </c>
      <c r="Z25" s="313">
        <f t="shared" ref="Z25:Z27" si="22">AE25/12</f>
        <v>709.13416666666672</v>
      </c>
      <c r="AA25" s="138"/>
      <c r="AB25" s="233"/>
      <c r="AC25" s="233">
        <v>8509.61</v>
      </c>
      <c r="AD25" s="233">
        <v>8509.61</v>
      </c>
      <c r="AE25" s="234">
        <v>8509.61</v>
      </c>
      <c r="AF25" s="321"/>
      <c r="AG25" s="233"/>
      <c r="AH25" s="233">
        <f>AM25/12</f>
        <v>847.57166666666672</v>
      </c>
      <c r="AI25" s="233">
        <f t="shared" ref="AI25:AI27" si="23">AN25/12</f>
        <v>847.57166666666672</v>
      </c>
      <c r="AJ25" s="234">
        <f t="shared" ref="AJ25:AJ27" si="24">AO25/12</f>
        <v>847.57166666666672</v>
      </c>
      <c r="AK25" s="321"/>
      <c r="AL25" s="233"/>
      <c r="AM25" s="233">
        <v>10170.86</v>
      </c>
      <c r="AN25" s="233">
        <v>10170.86</v>
      </c>
      <c r="AO25" s="234">
        <v>10170.86</v>
      </c>
      <c r="AP25" s="237"/>
      <c r="AQ25" s="245"/>
      <c r="AR25" s="321"/>
      <c r="AS25" s="233"/>
      <c r="AT25" s="233">
        <v>847.57</v>
      </c>
      <c r="AU25" s="233">
        <v>847.57</v>
      </c>
      <c r="AV25" s="234">
        <v>847.57</v>
      </c>
      <c r="AW25" s="138"/>
      <c r="AX25" s="233"/>
      <c r="AY25" s="233">
        <v>10170.84</v>
      </c>
      <c r="AZ25" s="233">
        <v>10170.84</v>
      </c>
      <c r="BA25" s="272">
        <v>10170.84</v>
      </c>
      <c r="BB25" s="321"/>
      <c r="BC25" s="233"/>
      <c r="BD25" s="233">
        <v>847.57</v>
      </c>
      <c r="BE25" s="233">
        <v>847.57</v>
      </c>
      <c r="BF25" s="234">
        <v>847.57</v>
      </c>
      <c r="BG25" s="138"/>
      <c r="BH25" s="233"/>
      <c r="BI25" s="233">
        <v>10170.84</v>
      </c>
      <c r="BJ25" s="233">
        <v>10170.84</v>
      </c>
      <c r="BK25" s="271">
        <v>10170.84</v>
      </c>
      <c r="BL25" s="245"/>
      <c r="BM25" s="233"/>
      <c r="BN25" s="233"/>
      <c r="BO25" s="233"/>
      <c r="BP25" s="245"/>
      <c r="BQ25" s="321"/>
      <c r="BR25" s="233"/>
      <c r="BS25" s="233"/>
      <c r="BT25" s="233"/>
      <c r="BU25" s="328"/>
    </row>
    <row r="26" spans="2:75" x14ac:dyDescent="0.35">
      <c r="B26" s="15">
        <v>2024</v>
      </c>
      <c r="C26" s="64">
        <f t="shared" si="13"/>
        <v>45292</v>
      </c>
      <c r="D26" s="62"/>
      <c r="E26" s="63"/>
      <c r="F26" s="63">
        <v>1367.51</v>
      </c>
      <c r="G26" s="63">
        <v>1367.51</v>
      </c>
      <c r="H26" s="142">
        <v>1367.51</v>
      </c>
      <c r="I26" s="62"/>
      <c r="J26" s="63"/>
      <c r="K26" s="63">
        <f t="shared" ref="K26" si="25">F26*12</f>
        <v>16410.12</v>
      </c>
      <c r="L26" s="63">
        <f t="shared" ref="L26" si="26">G26*12</f>
        <v>16410.12</v>
      </c>
      <c r="M26" s="142">
        <f t="shared" ref="M26" si="27">H26*12</f>
        <v>16410.12</v>
      </c>
      <c r="N26" s="38"/>
      <c r="O26" s="36"/>
      <c r="P26" s="36">
        <f t="shared" ref="P26:R26" si="28">F26/F24-1</f>
        <v>1.1299852835686242E-2</v>
      </c>
      <c r="Q26" s="36">
        <f t="shared" si="28"/>
        <v>1.1299852835686242E-2</v>
      </c>
      <c r="R26" s="39">
        <f t="shared" si="28"/>
        <v>1.1299852835686242E-2</v>
      </c>
      <c r="T26" s="18">
        <v>2024</v>
      </c>
      <c r="U26" s="20">
        <f t="shared" si="12"/>
        <v>45292</v>
      </c>
      <c r="V26" s="312"/>
      <c r="W26" s="310"/>
      <c r="X26" s="266">
        <f t="shared" ref="X26:X27" si="29">AC26/12</f>
        <v>733.03166666666664</v>
      </c>
      <c r="Y26" s="266">
        <f t="shared" si="21"/>
        <v>733.03166666666664</v>
      </c>
      <c r="Z26" s="313">
        <f t="shared" si="22"/>
        <v>733.03166666666664</v>
      </c>
      <c r="AA26" s="138"/>
      <c r="AB26" s="233"/>
      <c r="AC26" s="233">
        <v>8796.3799999999992</v>
      </c>
      <c r="AD26" s="233">
        <v>8796.3799999999992</v>
      </c>
      <c r="AE26" s="234">
        <v>8796.3799999999992</v>
      </c>
      <c r="AF26" s="321"/>
      <c r="AG26" s="233"/>
      <c r="AH26" s="233">
        <f t="shared" ref="AH26:AH27" si="30">AM26/12</f>
        <v>876.13416666666672</v>
      </c>
      <c r="AI26" s="233">
        <f t="shared" si="23"/>
        <v>876.13416666666672</v>
      </c>
      <c r="AJ26" s="234">
        <f t="shared" si="24"/>
        <v>876.13416666666672</v>
      </c>
      <c r="AK26" s="321"/>
      <c r="AL26" s="233"/>
      <c r="AM26" s="233">
        <v>10513.61</v>
      </c>
      <c r="AN26" s="233">
        <v>10513.61</v>
      </c>
      <c r="AO26" s="234">
        <v>10513.61</v>
      </c>
      <c r="AP26" s="237">
        <f t="shared" ref="AP26:AP71" si="31">AQ26/12</f>
        <v>1325.0103939071998</v>
      </c>
      <c r="AQ26" s="272">
        <f>AQ23*(1+Revalo_RB!$H85)</f>
        <v>15900.124726886399</v>
      </c>
      <c r="AR26" s="321"/>
      <c r="AS26" s="233"/>
      <c r="AT26" s="233">
        <v>876.13</v>
      </c>
      <c r="AU26" s="233">
        <v>876.13</v>
      </c>
      <c r="AV26" s="234">
        <v>876.13</v>
      </c>
      <c r="AW26" s="138"/>
      <c r="AX26" s="233"/>
      <c r="AY26" s="233">
        <f t="shared" ref="AY26:AY72" si="32">AY25*(1+P26)</f>
        <v>10285.76899521531</v>
      </c>
      <c r="AZ26" s="233">
        <f t="shared" ref="AZ26:AZ72" si="33">AZ25*(1+Q26)</f>
        <v>10285.76899521531</v>
      </c>
      <c r="BA26" s="272">
        <f t="shared" ref="BA26:BA72" si="34">BA25*(1+R26)</f>
        <v>10285.76899521531</v>
      </c>
      <c r="BB26" s="321"/>
      <c r="BC26" s="233"/>
      <c r="BD26" s="233">
        <v>876.13</v>
      </c>
      <c r="BE26" s="233">
        <v>876.13</v>
      </c>
      <c r="BF26" s="234">
        <v>876.13</v>
      </c>
      <c r="BG26" s="138"/>
      <c r="BH26" s="233"/>
      <c r="BI26" s="233">
        <f t="shared" ref="BI26" si="35">BI25*AY26/AY25</f>
        <v>10285.76899521531</v>
      </c>
      <c r="BJ26" s="233">
        <f t="shared" ref="BJ26" si="36">BJ25*AZ26/AZ25</f>
        <v>10285.76899521531</v>
      </c>
      <c r="BK26" s="271">
        <f t="shared" ref="BK26" si="37">BK25*BA26/BA25</f>
        <v>10285.76899521531</v>
      </c>
      <c r="BL26" s="245"/>
      <c r="BM26" s="233"/>
      <c r="BN26" s="233">
        <f>BS26/12</f>
        <v>1162.9147384173898</v>
      </c>
      <c r="BO26" s="233">
        <f t="shared" ref="BO26:BO27" si="38">BT26/12</f>
        <v>1162.9147384173898</v>
      </c>
      <c r="BP26" s="245">
        <f t="shared" ref="BP26:BP27" si="39">BU26/12</f>
        <v>1162.9147384173898</v>
      </c>
      <c r="BQ26" s="321"/>
      <c r="BR26" s="233"/>
      <c r="BS26" s="233">
        <f>BS23*(1+P26)</f>
        <v>13954.976861008678</v>
      </c>
      <c r="BT26" s="233">
        <f t="shared" ref="BT26:BU26" si="40">BS26</f>
        <v>13954.976861008678</v>
      </c>
      <c r="BU26" s="328">
        <f t="shared" si="40"/>
        <v>13954.976861008678</v>
      </c>
    </row>
    <row r="27" spans="2:75" x14ac:dyDescent="0.35">
      <c r="B27" s="15">
        <v>2025</v>
      </c>
      <c r="C27" s="64">
        <f t="shared" si="13"/>
        <v>45658</v>
      </c>
      <c r="D27" s="62"/>
      <c r="E27" s="63"/>
      <c r="F27" s="63">
        <v>1394.86</v>
      </c>
      <c r="G27" s="63">
        <v>1394.86</v>
      </c>
      <c r="H27" s="142">
        <v>1394.86</v>
      </c>
      <c r="I27" s="62"/>
      <c r="J27" s="63"/>
      <c r="K27" s="63">
        <f t="shared" ref="K27" si="41">F27*12</f>
        <v>16738.32</v>
      </c>
      <c r="L27" s="63">
        <f t="shared" ref="L27" si="42">G27*12</f>
        <v>16738.32</v>
      </c>
      <c r="M27" s="142">
        <f t="shared" ref="M27" si="43">H27*12</f>
        <v>16738.32</v>
      </c>
      <c r="N27" s="38"/>
      <c r="O27" s="36"/>
      <c r="P27" s="36">
        <v>1.6398117781263544E-2</v>
      </c>
      <c r="Q27" s="36">
        <v>1.6398117781263544E-2</v>
      </c>
      <c r="R27" s="39">
        <v>1.6398117781263544E-2</v>
      </c>
      <c r="T27" s="18">
        <v>2025</v>
      </c>
      <c r="U27" s="20">
        <f t="shared" si="12"/>
        <v>45658</v>
      </c>
      <c r="V27" s="312"/>
      <c r="W27" s="266"/>
      <c r="X27" s="266">
        <f t="shared" si="29"/>
        <v>747.69166666666661</v>
      </c>
      <c r="Y27" s="266">
        <f t="shared" si="21"/>
        <v>747.69166666666661</v>
      </c>
      <c r="Z27" s="313">
        <f t="shared" si="22"/>
        <v>747.69166666666661</v>
      </c>
      <c r="AA27" s="138"/>
      <c r="AB27" s="233"/>
      <c r="AC27" s="233">
        <v>8972.2999999999993</v>
      </c>
      <c r="AD27" s="233">
        <v>8972.2999999999993</v>
      </c>
      <c r="AE27" s="234">
        <v>8972.2999999999993</v>
      </c>
      <c r="AF27" s="321"/>
      <c r="AG27" s="233"/>
      <c r="AH27" s="233">
        <f t="shared" si="30"/>
        <v>893.65666666666664</v>
      </c>
      <c r="AI27" s="233">
        <f t="shared" si="23"/>
        <v>893.65666666666664</v>
      </c>
      <c r="AJ27" s="234">
        <f t="shared" si="24"/>
        <v>893.65666666666664</v>
      </c>
      <c r="AK27" s="321"/>
      <c r="AL27" s="233"/>
      <c r="AM27" s="233">
        <v>10723.88</v>
      </c>
      <c r="AN27" s="233">
        <v>10723.88</v>
      </c>
      <c r="AO27" s="234">
        <v>10723.88</v>
      </c>
      <c r="AP27" s="237">
        <f t="shared" si="31"/>
        <v>1354.1606225731582</v>
      </c>
      <c r="AQ27" s="272">
        <f>AQ26*(1+Revalo_RB!$H86)</f>
        <v>16249.927470877899</v>
      </c>
      <c r="AR27" s="321"/>
      <c r="AS27" s="233"/>
      <c r="AT27" s="233">
        <f t="shared" ref="AT27:AT72" si="44">AY27/12</f>
        <v>871.20302055580999</v>
      </c>
      <c r="AU27" s="233">
        <f t="shared" ref="AU27:AU72" si="45">AZ27/12</f>
        <v>871.20302055580999</v>
      </c>
      <c r="AV27" s="234">
        <f t="shared" ref="AV27:AV72" si="46">BA27/12</f>
        <v>871.20302055580999</v>
      </c>
      <c r="AW27" s="138"/>
      <c r="AX27" s="233"/>
      <c r="AY27" s="233">
        <f t="shared" si="32"/>
        <v>10454.43624666972</v>
      </c>
      <c r="AZ27" s="233">
        <f t="shared" si="33"/>
        <v>10454.43624666972</v>
      </c>
      <c r="BA27" s="272">
        <f t="shared" si="34"/>
        <v>10454.43624666972</v>
      </c>
      <c r="BB27" s="321"/>
      <c r="BC27" s="233"/>
      <c r="BD27" s="233">
        <f>BI27/12</f>
        <v>871.20302055580999</v>
      </c>
      <c r="BE27" s="233">
        <f t="shared" ref="BE27:BE72" si="47">AU27</f>
        <v>871.20302055580999</v>
      </c>
      <c r="BF27" s="234">
        <f t="shared" ref="BF27:BF72" si="48">AV27</f>
        <v>871.20302055580999</v>
      </c>
      <c r="BG27" s="138"/>
      <c r="BH27" s="233"/>
      <c r="BI27" s="233">
        <f t="shared" ref="BI27:BI72" si="49">BI26*AY27/AY26</f>
        <v>10454.43624666972</v>
      </c>
      <c r="BJ27" s="233">
        <f t="shared" ref="BJ27:BJ72" si="50">BJ26*AZ27/AZ26</f>
        <v>10454.43624666972</v>
      </c>
      <c r="BK27" s="271">
        <f t="shared" ref="BK27:BK72" si="51">BK26*BA27/BA26</f>
        <v>10454.43624666972</v>
      </c>
      <c r="BL27" s="245"/>
      <c r="BM27" s="233"/>
      <c r="BN27" s="233">
        <f t="shared" ref="BN27" si="52">BS27/12</f>
        <v>1181.9843512675254</v>
      </c>
      <c r="BO27" s="233">
        <f t="shared" si="38"/>
        <v>1181.9843512675254</v>
      </c>
      <c r="BP27" s="245">
        <f t="shared" si="39"/>
        <v>1181.9843512675254</v>
      </c>
      <c r="BQ27" s="321"/>
      <c r="BR27" s="233"/>
      <c r="BS27" s="233">
        <f t="shared" ref="BS27:BS72" si="53">BS26*(1+P27)</f>
        <v>14183.812215210306</v>
      </c>
      <c r="BT27" s="233">
        <f t="shared" ref="BT27:BT72" si="54">BT26*(1+Q27)</f>
        <v>14183.812215210306</v>
      </c>
      <c r="BU27" s="328">
        <f t="shared" ref="BU27:BU72" si="55">BU26*(1+R27)</f>
        <v>14183.812215210306</v>
      </c>
    </row>
    <row r="28" spans="2:75" x14ac:dyDescent="0.35">
      <c r="B28" s="15">
        <v>2026</v>
      </c>
      <c r="C28" s="64">
        <f t="shared" ref="C28" si="56">DATE(B28,1,1)</f>
        <v>46023</v>
      </c>
      <c r="D28" s="62"/>
      <c r="E28" s="63"/>
      <c r="F28" s="63">
        <v>1410.89</v>
      </c>
      <c r="G28" s="63">
        <v>1410.89</v>
      </c>
      <c r="H28" s="142">
        <v>1410.89</v>
      </c>
      <c r="I28" s="62"/>
      <c r="J28" s="63"/>
      <c r="K28" s="63">
        <f t="shared" ref="K28" si="57">F28*12</f>
        <v>16930.68</v>
      </c>
      <c r="L28" s="63">
        <f t="shared" ref="L28" si="58">G28*12</f>
        <v>16930.68</v>
      </c>
      <c r="M28" s="142">
        <f t="shared" ref="M28" si="59">H28*12</f>
        <v>16930.68</v>
      </c>
      <c r="N28" s="38"/>
      <c r="O28" s="36"/>
      <c r="P28" s="36">
        <v>1.1784511784511675E-2</v>
      </c>
      <c r="Q28" s="36">
        <v>1.1784511784511675E-2</v>
      </c>
      <c r="R28" s="39">
        <v>1.1784511784511675E-2</v>
      </c>
      <c r="S28" s="65"/>
      <c r="T28" s="18">
        <v>2026</v>
      </c>
      <c r="U28" s="20">
        <f t="shared" ref="U28" si="60">DATE(T28,1,1)</f>
        <v>46023</v>
      </c>
      <c r="V28" s="312"/>
      <c r="W28" s="266"/>
      <c r="X28" s="266">
        <f t="shared" ref="X28" si="61">AC28/12</f>
        <v>756.29166666666663</v>
      </c>
      <c r="Y28" s="266">
        <f t="shared" ref="Y28" si="62">AD28/12</f>
        <v>756.29166666666663</v>
      </c>
      <c r="Z28" s="313">
        <f t="shared" ref="Z28" si="63">AE28/12</f>
        <v>756.29166666666663</v>
      </c>
      <c r="AA28" s="138"/>
      <c r="AB28" s="233"/>
      <c r="AC28" s="233">
        <v>9075.5</v>
      </c>
      <c r="AD28" s="233">
        <v>9075.5</v>
      </c>
      <c r="AE28" s="234">
        <v>9075.5</v>
      </c>
      <c r="AF28" s="321"/>
      <c r="AG28" s="233"/>
      <c r="AH28" s="233">
        <f t="shared" ref="AH28" si="64">AM28/12</f>
        <v>903.93499999999995</v>
      </c>
      <c r="AI28" s="233">
        <f t="shared" ref="AI28" si="65">AN28/12</f>
        <v>903.93499999999995</v>
      </c>
      <c r="AJ28" s="234">
        <f t="shared" ref="AJ28" si="66">AO28/12</f>
        <v>903.93499999999995</v>
      </c>
      <c r="AK28" s="321"/>
      <c r="AL28" s="233"/>
      <c r="AM28" s="233">
        <v>10847.22</v>
      </c>
      <c r="AN28" s="233">
        <v>10847.22</v>
      </c>
      <c r="AO28" s="234">
        <v>10847.22</v>
      </c>
      <c r="AP28" s="237">
        <f t="shared" ref="AP28" si="67">AQ28/12</f>
        <v>1366.3480681763167</v>
      </c>
      <c r="AQ28" s="272">
        <f>AQ27*(1+Revalo_RB!$H87)</f>
        <v>16396.1768181158</v>
      </c>
      <c r="AR28" s="321"/>
      <c r="AS28" s="233"/>
      <c r="AT28" s="233">
        <f t="shared" ref="AT28" si="68">AY28/12</f>
        <v>881.46972281825219</v>
      </c>
      <c r="AU28" s="233">
        <f t="shared" ref="AU28" si="69">AZ28/12</f>
        <v>881.46972281825219</v>
      </c>
      <c r="AV28" s="234">
        <f t="shared" ref="AV28" si="70">BA28/12</f>
        <v>881.46972281825219</v>
      </c>
      <c r="AW28" s="138"/>
      <c r="AX28" s="233"/>
      <c r="AY28" s="233">
        <f t="shared" ref="AY28" si="71">AY27*(1+P28)</f>
        <v>10577.636673819026</v>
      </c>
      <c r="AZ28" s="233">
        <f t="shared" ref="AZ28" si="72">AZ27*(1+Q28)</f>
        <v>10577.636673819026</v>
      </c>
      <c r="BA28" s="272">
        <f t="shared" ref="BA28" si="73">BA27*(1+R28)</f>
        <v>10577.636673819026</v>
      </c>
      <c r="BB28" s="321"/>
      <c r="BC28" s="233"/>
      <c r="BD28" s="233">
        <f>BI28/12</f>
        <v>881.46972281825219</v>
      </c>
      <c r="BE28" s="233">
        <f t="shared" ref="BE28" si="74">AU28</f>
        <v>881.46972281825219</v>
      </c>
      <c r="BF28" s="234">
        <f t="shared" ref="BF28" si="75">AV28</f>
        <v>881.46972281825219</v>
      </c>
      <c r="BG28" s="138"/>
      <c r="BH28" s="233"/>
      <c r="BI28" s="233">
        <f t="shared" ref="BI28" si="76">BI27*AY28/AY27</f>
        <v>10577.636673819026</v>
      </c>
      <c r="BJ28" s="233">
        <f t="shared" ref="BJ28" si="77">BJ27*AZ28/AZ27</f>
        <v>10577.636673819026</v>
      </c>
      <c r="BK28" s="271">
        <f t="shared" ref="BK28" si="78">BK27*BA28/BA27</f>
        <v>10577.636673819026</v>
      </c>
      <c r="BL28" s="245"/>
      <c r="BM28" s="233"/>
      <c r="BN28" s="233">
        <f t="shared" ref="BN28" si="79">BS28/12</f>
        <v>1195.913459784146</v>
      </c>
      <c r="BO28" s="233">
        <f t="shared" ref="BO28" si="80">BT28/12</f>
        <v>1195.913459784146</v>
      </c>
      <c r="BP28" s="245">
        <f t="shared" ref="BP28" si="81">BU28/12</f>
        <v>1195.913459784146</v>
      </c>
      <c r="BQ28" s="321"/>
      <c r="BR28" s="233"/>
      <c r="BS28" s="233">
        <f t="shared" ref="BS28" si="82">BS27*(1+P28)</f>
        <v>14350.961517409753</v>
      </c>
      <c r="BT28" s="233">
        <f t="shared" ref="BT28" si="83">BT27*(1+Q28)</f>
        <v>14350.961517409753</v>
      </c>
      <c r="BU28" s="328">
        <f t="shared" ref="BU28" si="84">BU27*(1+R28)</f>
        <v>14350.961517409753</v>
      </c>
    </row>
    <row r="29" spans="2:75" x14ac:dyDescent="0.35">
      <c r="B29" s="23">
        <v>2027</v>
      </c>
      <c r="C29" s="68">
        <f t="shared" ref="C29:C72" si="85">DATE(B29,1,1)</f>
        <v>46388</v>
      </c>
      <c r="D29" s="66"/>
      <c r="E29" s="67"/>
      <c r="F29" s="67">
        <f t="shared" ref="F29:F72" si="86">F28*(1+P29)</f>
        <v>1429.5137480000005</v>
      </c>
      <c r="G29" s="67">
        <f t="shared" ref="G29:G72" si="87">G28*(1+Q29)</f>
        <v>1429.5137480000005</v>
      </c>
      <c r="H29" s="143">
        <f t="shared" ref="H29:H72" si="88">H28*(1+R29)</f>
        <v>1429.5137480000005</v>
      </c>
      <c r="I29" s="66"/>
      <c r="J29" s="67"/>
      <c r="K29" s="67">
        <f t="shared" ref="K29:K72" si="89">F29*12</f>
        <v>17154.164976000007</v>
      </c>
      <c r="L29" s="67">
        <f t="shared" ref="L29:L72" si="90">G29*12</f>
        <v>17154.164976000007</v>
      </c>
      <c r="M29" s="143">
        <f t="shared" ref="M29:M72" si="91">H29*12</f>
        <v>17154.164976000007</v>
      </c>
      <c r="N29" s="46"/>
      <c r="O29" s="40"/>
      <c r="P29" s="40">
        <v>1.3200000000000323E-2</v>
      </c>
      <c r="Q29" s="40">
        <v>1.3200000000000323E-2</v>
      </c>
      <c r="R29" s="42">
        <v>1.3200000000000323E-2</v>
      </c>
      <c r="S29" s="65"/>
      <c r="T29" s="26">
        <v>2027</v>
      </c>
      <c r="U29" s="27">
        <f t="shared" ref="U29:U72" si="92">DATE(T29,1,1)</f>
        <v>46388</v>
      </c>
      <c r="V29" s="316"/>
      <c r="W29" s="267"/>
      <c r="X29" s="267">
        <f t="shared" ref="X29:X42" si="93">AC29/12</f>
        <v>766.2747166666669</v>
      </c>
      <c r="Y29" s="267">
        <f t="shared" ref="Y29:Y72" si="94">AD29/12</f>
        <v>766.2747166666669</v>
      </c>
      <c r="Z29" s="317">
        <f t="shared" ref="Z29:Z72" si="95">AE29/12</f>
        <v>766.2747166666669</v>
      </c>
      <c r="AA29" s="139"/>
      <c r="AB29" s="242"/>
      <c r="AC29" s="242">
        <f t="shared" ref="AC29:AC72" si="96">AC28*(1+P29)</f>
        <v>9195.2966000000033</v>
      </c>
      <c r="AD29" s="242">
        <f t="shared" ref="AD29:AD72" si="97">AD28*(1+Q29)</f>
        <v>9195.2966000000033</v>
      </c>
      <c r="AE29" s="262">
        <f t="shared" ref="AE29:AE72" si="98">AE28*(1+R29)</f>
        <v>9195.2966000000033</v>
      </c>
      <c r="AF29" s="322"/>
      <c r="AG29" s="242"/>
      <c r="AH29" s="242">
        <f t="shared" ref="AH29:AH72" si="99">AH28*(1+P29)</f>
        <v>915.86694200000022</v>
      </c>
      <c r="AI29" s="242">
        <f t="shared" ref="AI29:AI72" si="100">AI28*(1+Q29)</f>
        <v>915.86694200000022</v>
      </c>
      <c r="AJ29" s="262">
        <f t="shared" ref="AJ29:AJ72" si="101">AJ28*(1+R29)</f>
        <v>915.86694200000022</v>
      </c>
      <c r="AK29" s="322"/>
      <c r="AL29" s="242"/>
      <c r="AM29" s="242">
        <f t="shared" ref="AM29:AM72" si="102">AH29*12</f>
        <v>10990.403304000003</v>
      </c>
      <c r="AN29" s="242">
        <f t="shared" ref="AN29:AN72" si="103">AI29*12</f>
        <v>10990.403304000003</v>
      </c>
      <c r="AO29" s="262">
        <f t="shared" ref="AO29:AO72" si="104">AJ29*12</f>
        <v>10990.403304000003</v>
      </c>
      <c r="AP29" s="270">
        <f t="shared" si="31"/>
        <v>1388.2096372671379</v>
      </c>
      <c r="AQ29" s="268">
        <f>AQ28*(1+Revalo_RB!$H88)</f>
        <v>16658.515647205655</v>
      </c>
      <c r="AR29" s="322"/>
      <c r="AS29" s="242"/>
      <c r="AT29" s="242">
        <f t="shared" si="44"/>
        <v>893.10512315945334</v>
      </c>
      <c r="AU29" s="242">
        <f t="shared" si="45"/>
        <v>893.10512315945334</v>
      </c>
      <c r="AV29" s="262">
        <f t="shared" si="46"/>
        <v>893.10512315945334</v>
      </c>
      <c r="AW29" s="139"/>
      <c r="AX29" s="242"/>
      <c r="AY29" s="242">
        <f t="shared" si="32"/>
        <v>10717.26147791344</v>
      </c>
      <c r="AZ29" s="242">
        <f t="shared" si="33"/>
        <v>10717.26147791344</v>
      </c>
      <c r="BA29" s="268">
        <f t="shared" si="34"/>
        <v>10717.26147791344</v>
      </c>
      <c r="BB29" s="322"/>
      <c r="BC29" s="242"/>
      <c r="BD29" s="242">
        <f t="shared" ref="BD29:BD72" si="105">AT29</f>
        <v>893.10512315945334</v>
      </c>
      <c r="BE29" s="242">
        <f t="shared" si="47"/>
        <v>893.10512315945334</v>
      </c>
      <c r="BF29" s="262">
        <f t="shared" si="48"/>
        <v>893.10512315945334</v>
      </c>
      <c r="BG29" s="139"/>
      <c r="BH29" s="242"/>
      <c r="BI29" s="242">
        <f t="shared" si="49"/>
        <v>10717.26147791344</v>
      </c>
      <c r="BJ29" s="242">
        <f t="shared" si="50"/>
        <v>10717.26147791344</v>
      </c>
      <c r="BK29" s="275">
        <f t="shared" si="51"/>
        <v>10717.26147791344</v>
      </c>
      <c r="BL29" s="246"/>
      <c r="BM29" s="242"/>
      <c r="BN29" s="242">
        <f t="shared" ref="BN29:BN72" si="106">BS29/12</f>
        <v>1211.6995174532972</v>
      </c>
      <c r="BO29" s="242">
        <f t="shared" ref="BO29:BO72" si="107">BT29/12</f>
        <v>1211.6995174532972</v>
      </c>
      <c r="BP29" s="246">
        <f t="shared" ref="BP29:BP72" si="108">BU29/12</f>
        <v>1211.6995174532972</v>
      </c>
      <c r="BQ29" s="322"/>
      <c r="BR29" s="242"/>
      <c r="BS29" s="242">
        <f t="shared" si="53"/>
        <v>14540.394209439566</v>
      </c>
      <c r="BT29" s="242">
        <f t="shared" si="54"/>
        <v>14540.394209439566</v>
      </c>
      <c r="BU29" s="329">
        <f t="shared" si="55"/>
        <v>14540.394209439566</v>
      </c>
    </row>
    <row r="30" spans="2:75" x14ac:dyDescent="0.35">
      <c r="B30" s="23">
        <v>2028</v>
      </c>
      <c r="C30" s="68">
        <f t="shared" si="85"/>
        <v>46753</v>
      </c>
      <c r="D30" s="66"/>
      <c r="E30" s="67"/>
      <c r="F30" s="67">
        <f t="shared" si="86"/>
        <v>1451.5282597192006</v>
      </c>
      <c r="G30" s="67">
        <f t="shared" si="87"/>
        <v>1451.5282597192006</v>
      </c>
      <c r="H30" s="143">
        <f t="shared" si="88"/>
        <v>1451.5282597192006</v>
      </c>
      <c r="I30" s="66"/>
      <c r="J30" s="67"/>
      <c r="K30" s="67">
        <f t="shared" si="89"/>
        <v>17418.339116630406</v>
      </c>
      <c r="L30" s="67">
        <f t="shared" si="90"/>
        <v>17418.339116630406</v>
      </c>
      <c r="M30" s="143">
        <f t="shared" si="91"/>
        <v>17418.339116630406</v>
      </c>
      <c r="N30" s="46"/>
      <c r="O30" s="40"/>
      <c r="P30" s="40">
        <v>1.540000000000008E-2</v>
      </c>
      <c r="Q30" s="40">
        <v>1.540000000000008E-2</v>
      </c>
      <c r="R30" s="42">
        <v>1.540000000000008E-2</v>
      </c>
      <c r="S30" s="65"/>
      <c r="T30" s="26">
        <v>2028</v>
      </c>
      <c r="U30" s="27">
        <f t="shared" si="92"/>
        <v>46753</v>
      </c>
      <c r="V30" s="316"/>
      <c r="W30" s="267"/>
      <c r="X30" s="267">
        <f t="shared" si="93"/>
        <v>778.07534730333373</v>
      </c>
      <c r="Y30" s="267">
        <f t="shared" si="94"/>
        <v>778.07534730333373</v>
      </c>
      <c r="Z30" s="317">
        <f t="shared" si="95"/>
        <v>778.07534730333373</v>
      </c>
      <c r="AA30" s="139"/>
      <c r="AB30" s="242"/>
      <c r="AC30" s="242">
        <f t="shared" si="96"/>
        <v>9336.9041676400047</v>
      </c>
      <c r="AD30" s="242">
        <f t="shared" si="97"/>
        <v>9336.9041676400047</v>
      </c>
      <c r="AE30" s="262">
        <f t="shared" si="98"/>
        <v>9336.9041676400047</v>
      </c>
      <c r="AF30" s="322"/>
      <c r="AG30" s="242"/>
      <c r="AH30" s="242">
        <f t="shared" si="99"/>
        <v>929.97129290680027</v>
      </c>
      <c r="AI30" s="242">
        <f t="shared" si="100"/>
        <v>929.97129290680027</v>
      </c>
      <c r="AJ30" s="262">
        <f t="shared" si="101"/>
        <v>929.97129290680027</v>
      </c>
      <c r="AK30" s="322"/>
      <c r="AL30" s="242"/>
      <c r="AM30" s="242">
        <f t="shared" si="102"/>
        <v>11159.655514881604</v>
      </c>
      <c r="AN30" s="242">
        <f t="shared" si="103"/>
        <v>11159.655514881604</v>
      </c>
      <c r="AO30" s="262">
        <f t="shared" si="104"/>
        <v>11159.655514881604</v>
      </c>
      <c r="AP30" s="270">
        <f>AQ30/12</f>
        <v>1413.1974107379465</v>
      </c>
      <c r="AQ30" s="268">
        <f>AQ29*(1+Revalo_RB!$H89)</f>
        <v>16958.368928855358</v>
      </c>
      <c r="AR30" s="322"/>
      <c r="AS30" s="242"/>
      <c r="AT30" s="242">
        <f t="shared" si="44"/>
        <v>906.85894205610896</v>
      </c>
      <c r="AU30" s="242">
        <f t="shared" si="45"/>
        <v>906.85894205610896</v>
      </c>
      <c r="AV30" s="262">
        <f t="shared" si="46"/>
        <v>906.85894205610896</v>
      </c>
      <c r="AW30" s="139"/>
      <c r="AX30" s="242"/>
      <c r="AY30" s="242">
        <f t="shared" si="32"/>
        <v>10882.307304673308</v>
      </c>
      <c r="AZ30" s="242">
        <f t="shared" si="33"/>
        <v>10882.307304673308</v>
      </c>
      <c r="BA30" s="268">
        <f t="shared" si="34"/>
        <v>10882.307304673308</v>
      </c>
      <c r="BB30" s="322"/>
      <c r="BC30" s="242"/>
      <c r="BD30" s="242">
        <f t="shared" si="105"/>
        <v>906.85894205610896</v>
      </c>
      <c r="BE30" s="242">
        <f t="shared" si="47"/>
        <v>906.85894205610896</v>
      </c>
      <c r="BF30" s="262">
        <f t="shared" si="48"/>
        <v>906.85894205610896</v>
      </c>
      <c r="BG30" s="139"/>
      <c r="BH30" s="242"/>
      <c r="BI30" s="242">
        <f t="shared" si="49"/>
        <v>10882.307304673308</v>
      </c>
      <c r="BJ30" s="242">
        <f t="shared" si="50"/>
        <v>10882.307304673308</v>
      </c>
      <c r="BK30" s="275">
        <f t="shared" si="51"/>
        <v>10882.307304673308</v>
      </c>
      <c r="BL30" s="246"/>
      <c r="BM30" s="242"/>
      <c r="BN30" s="242">
        <f t="shared" si="106"/>
        <v>1230.359690022078</v>
      </c>
      <c r="BO30" s="242">
        <f t="shared" si="107"/>
        <v>1230.359690022078</v>
      </c>
      <c r="BP30" s="246">
        <f t="shared" si="108"/>
        <v>1230.359690022078</v>
      </c>
      <c r="BQ30" s="322"/>
      <c r="BR30" s="242"/>
      <c r="BS30" s="242">
        <f t="shared" si="53"/>
        <v>14764.316280264937</v>
      </c>
      <c r="BT30" s="242">
        <f t="shared" si="54"/>
        <v>14764.316280264937</v>
      </c>
      <c r="BU30" s="329">
        <f t="shared" si="55"/>
        <v>14764.316280264937</v>
      </c>
    </row>
    <row r="31" spans="2:75" x14ac:dyDescent="0.35">
      <c r="B31" s="23">
        <v>2029</v>
      </c>
      <c r="C31" s="68">
        <f t="shared" si="85"/>
        <v>47119</v>
      </c>
      <c r="D31" s="66"/>
      <c r="E31" s="67"/>
      <c r="F31" s="67">
        <f t="shared" si="86"/>
        <v>1481.7200475213601</v>
      </c>
      <c r="G31" s="67">
        <f t="shared" si="87"/>
        <v>1481.7200475213601</v>
      </c>
      <c r="H31" s="143">
        <f t="shared" si="88"/>
        <v>1481.7200475213601</v>
      </c>
      <c r="I31" s="66"/>
      <c r="J31" s="67"/>
      <c r="K31" s="67">
        <f t="shared" si="89"/>
        <v>17780.640570256321</v>
      </c>
      <c r="L31" s="67">
        <f t="shared" si="90"/>
        <v>17780.640570256321</v>
      </c>
      <c r="M31" s="143">
        <f t="shared" si="91"/>
        <v>17780.640570256321</v>
      </c>
      <c r="N31" s="46"/>
      <c r="O31" s="40"/>
      <c r="P31" s="40">
        <v>2.0800000000000152E-2</v>
      </c>
      <c r="Q31" s="40">
        <v>2.0800000000000152E-2</v>
      </c>
      <c r="R31" s="42">
        <v>2.0800000000000152E-2</v>
      </c>
      <c r="S31" s="65"/>
      <c r="T31" s="26">
        <v>2029</v>
      </c>
      <c r="U31" s="27">
        <f t="shared" si="92"/>
        <v>47119</v>
      </c>
      <c r="V31" s="316"/>
      <c r="W31" s="267"/>
      <c r="X31" s="267">
        <f t="shared" si="93"/>
        <v>794.25931452724319</v>
      </c>
      <c r="Y31" s="267">
        <f t="shared" si="94"/>
        <v>794.25931452724319</v>
      </c>
      <c r="Z31" s="317">
        <f t="shared" si="95"/>
        <v>794.25931452724319</v>
      </c>
      <c r="AA31" s="139"/>
      <c r="AB31" s="242"/>
      <c r="AC31" s="242">
        <f t="shared" si="96"/>
        <v>9531.1117743269187</v>
      </c>
      <c r="AD31" s="242">
        <f t="shared" si="97"/>
        <v>9531.1117743269187</v>
      </c>
      <c r="AE31" s="262">
        <f t="shared" si="98"/>
        <v>9531.1117743269187</v>
      </c>
      <c r="AF31" s="322"/>
      <c r="AG31" s="242"/>
      <c r="AH31" s="242">
        <f t="shared" si="99"/>
        <v>949.31469579926181</v>
      </c>
      <c r="AI31" s="242">
        <f t="shared" si="100"/>
        <v>949.31469579926181</v>
      </c>
      <c r="AJ31" s="262">
        <f t="shared" si="101"/>
        <v>949.31469579926181</v>
      </c>
      <c r="AK31" s="322"/>
      <c r="AL31" s="242"/>
      <c r="AM31" s="242">
        <f t="shared" si="102"/>
        <v>11391.776349591142</v>
      </c>
      <c r="AN31" s="242">
        <f t="shared" si="103"/>
        <v>11391.776349591142</v>
      </c>
      <c r="AO31" s="262">
        <f t="shared" si="104"/>
        <v>11391.776349591142</v>
      </c>
      <c r="AP31" s="270">
        <f t="shared" si="31"/>
        <v>1437.2217667204914</v>
      </c>
      <c r="AQ31" s="268">
        <f>AQ30*(1+Revalo_RB!$H90)</f>
        <v>17246.661200645896</v>
      </c>
      <c r="AR31" s="322"/>
      <c r="AS31" s="242"/>
      <c r="AT31" s="242">
        <f t="shared" si="44"/>
        <v>925.72160805087617</v>
      </c>
      <c r="AU31" s="242">
        <f t="shared" si="45"/>
        <v>925.72160805087617</v>
      </c>
      <c r="AV31" s="262">
        <f t="shared" si="46"/>
        <v>925.72160805087617</v>
      </c>
      <c r="AW31" s="139"/>
      <c r="AX31" s="242"/>
      <c r="AY31" s="242">
        <f t="shared" si="32"/>
        <v>11108.659296610515</v>
      </c>
      <c r="AZ31" s="242">
        <f t="shared" si="33"/>
        <v>11108.659296610515</v>
      </c>
      <c r="BA31" s="268">
        <f t="shared" si="34"/>
        <v>11108.659296610515</v>
      </c>
      <c r="BB31" s="322"/>
      <c r="BC31" s="242"/>
      <c r="BD31" s="242">
        <f t="shared" si="105"/>
        <v>925.72160805087617</v>
      </c>
      <c r="BE31" s="242">
        <f t="shared" si="47"/>
        <v>925.72160805087617</v>
      </c>
      <c r="BF31" s="262">
        <f t="shared" si="48"/>
        <v>925.72160805087617</v>
      </c>
      <c r="BG31" s="139"/>
      <c r="BH31" s="242"/>
      <c r="BI31" s="242">
        <f t="shared" si="49"/>
        <v>11108.659296610515</v>
      </c>
      <c r="BJ31" s="242">
        <f t="shared" si="50"/>
        <v>11108.659296610515</v>
      </c>
      <c r="BK31" s="275">
        <f t="shared" si="51"/>
        <v>11108.659296610515</v>
      </c>
      <c r="BL31" s="246"/>
      <c r="BM31" s="242"/>
      <c r="BN31" s="242">
        <f t="shared" si="106"/>
        <v>1255.9511715745375</v>
      </c>
      <c r="BO31" s="242">
        <f t="shared" si="107"/>
        <v>1255.9511715745375</v>
      </c>
      <c r="BP31" s="246">
        <f t="shared" si="108"/>
        <v>1255.9511715745375</v>
      </c>
      <c r="BQ31" s="322"/>
      <c r="BR31" s="242"/>
      <c r="BS31" s="242">
        <f t="shared" si="53"/>
        <v>15071.41405889445</v>
      </c>
      <c r="BT31" s="242">
        <f t="shared" si="54"/>
        <v>15071.41405889445</v>
      </c>
      <c r="BU31" s="329">
        <f t="shared" si="55"/>
        <v>15071.41405889445</v>
      </c>
    </row>
    <row r="32" spans="2:75" x14ac:dyDescent="0.35">
      <c r="B32" s="23">
        <v>2030</v>
      </c>
      <c r="C32" s="68">
        <f t="shared" si="85"/>
        <v>47484</v>
      </c>
      <c r="D32" s="66"/>
      <c r="E32" s="67"/>
      <c r="F32" s="67">
        <f t="shared" si="86"/>
        <v>1507.8194113093866</v>
      </c>
      <c r="G32" s="67">
        <f t="shared" si="87"/>
        <v>1506.7756535143731</v>
      </c>
      <c r="H32" s="143">
        <f t="shared" si="88"/>
        <v>1505.7318957193595</v>
      </c>
      <c r="I32" s="66"/>
      <c r="J32" s="67"/>
      <c r="K32" s="67">
        <f t="shared" si="89"/>
        <v>18093.832935712639</v>
      </c>
      <c r="L32" s="67">
        <f t="shared" si="90"/>
        <v>18081.307842172479</v>
      </c>
      <c r="M32" s="143">
        <f t="shared" si="91"/>
        <v>18068.782748632315</v>
      </c>
      <c r="N32" s="46"/>
      <c r="O32" s="40"/>
      <c r="P32" s="40">
        <v>1.7614234100217452E-2</v>
      </c>
      <c r="Q32" s="40">
        <v>1.6909811023294363E-2</v>
      </c>
      <c r="R32" s="42">
        <v>1.6205387946371275E-2</v>
      </c>
      <c r="S32" s="65"/>
      <c r="T32" s="26">
        <v>2030</v>
      </c>
      <c r="U32" s="27">
        <f t="shared" si="92"/>
        <v>47484</v>
      </c>
      <c r="V32" s="316"/>
      <c r="W32" s="267"/>
      <c r="X32" s="267">
        <f t="shared" si="93"/>
        <v>808.24958402960431</v>
      </c>
      <c r="Y32" s="267">
        <f t="shared" si="94"/>
        <v>807.69008943939025</v>
      </c>
      <c r="Z32" s="317">
        <f t="shared" si="95"/>
        <v>807.13059484917619</v>
      </c>
      <c r="AA32" s="139"/>
      <c r="AB32" s="242"/>
      <c r="AC32" s="242">
        <f t="shared" si="96"/>
        <v>9698.9950083552521</v>
      </c>
      <c r="AD32" s="242">
        <f t="shared" si="97"/>
        <v>9692.281073272683</v>
      </c>
      <c r="AE32" s="262">
        <f t="shared" si="98"/>
        <v>9685.5671381901138</v>
      </c>
      <c r="AF32" s="322"/>
      <c r="AG32" s="242"/>
      <c r="AH32" s="242">
        <f t="shared" si="99"/>
        <v>966.03614708584678</v>
      </c>
      <c r="AI32" s="242">
        <f t="shared" si="100"/>
        <v>965.36742790686355</v>
      </c>
      <c r="AJ32" s="262">
        <f t="shared" si="101"/>
        <v>964.69870872788033</v>
      </c>
      <c r="AK32" s="322"/>
      <c r="AL32" s="242"/>
      <c r="AM32" s="242">
        <f t="shared" si="102"/>
        <v>11592.43376503016</v>
      </c>
      <c r="AN32" s="242">
        <f t="shared" si="103"/>
        <v>11584.409134882362</v>
      </c>
      <c r="AO32" s="262">
        <f t="shared" si="104"/>
        <v>11576.384504734564</v>
      </c>
      <c r="AP32" s="270">
        <f t="shared" si="31"/>
        <v>1463.0917585214602</v>
      </c>
      <c r="AQ32" s="268">
        <f>AQ31*(1+Revalo_RB!$H91)</f>
        <v>17557.101102257522</v>
      </c>
      <c r="AR32" s="322"/>
      <c r="AS32" s="242"/>
      <c r="AT32" s="242">
        <f t="shared" si="44"/>
        <v>942.02748516671409</v>
      </c>
      <c r="AU32" s="242">
        <f t="shared" si="45"/>
        <v>941.37538550319675</v>
      </c>
      <c r="AV32" s="262">
        <f t="shared" si="46"/>
        <v>940.72328583967931</v>
      </c>
      <c r="AW32" s="139"/>
      <c r="AX32" s="242"/>
      <c r="AY32" s="242">
        <f t="shared" si="32"/>
        <v>11304.329822000569</v>
      </c>
      <c r="AZ32" s="242">
        <f t="shared" si="33"/>
        <v>11296.504626038361</v>
      </c>
      <c r="BA32" s="268">
        <f t="shared" si="34"/>
        <v>11288.679430076152</v>
      </c>
      <c r="BB32" s="322"/>
      <c r="BC32" s="242"/>
      <c r="BD32" s="242">
        <f t="shared" si="105"/>
        <v>942.02748516671409</v>
      </c>
      <c r="BE32" s="242">
        <f t="shared" si="47"/>
        <v>941.37538550319675</v>
      </c>
      <c r="BF32" s="262">
        <f t="shared" si="48"/>
        <v>940.72328583967931</v>
      </c>
      <c r="BG32" s="139"/>
      <c r="BH32" s="242"/>
      <c r="BI32" s="242">
        <f t="shared" si="49"/>
        <v>11304.329822000569</v>
      </c>
      <c r="BJ32" s="242">
        <f t="shared" si="50"/>
        <v>11296.504626038361</v>
      </c>
      <c r="BK32" s="275">
        <f t="shared" si="51"/>
        <v>11288.679430076152</v>
      </c>
      <c r="BL32" s="246"/>
      <c r="BM32" s="242"/>
      <c r="BN32" s="242">
        <f t="shared" si="106"/>
        <v>1278.0737895290938</v>
      </c>
      <c r="BO32" s="242">
        <f t="shared" si="107"/>
        <v>1277.189068540348</v>
      </c>
      <c r="BP32" s="246">
        <f t="shared" si="108"/>
        <v>1276.3043475516024</v>
      </c>
      <c r="BQ32" s="322"/>
      <c r="BR32" s="242"/>
      <c r="BS32" s="242">
        <f t="shared" si="53"/>
        <v>15336.885474349125</v>
      </c>
      <c r="BT32" s="242">
        <f t="shared" si="54"/>
        <v>15326.268822484177</v>
      </c>
      <c r="BU32" s="329">
        <f t="shared" si="55"/>
        <v>15315.652170619229</v>
      </c>
    </row>
    <row r="33" spans="2:73" x14ac:dyDescent="0.35">
      <c r="B33" s="23">
        <v>2031</v>
      </c>
      <c r="C33" s="68">
        <f t="shared" si="85"/>
        <v>47849</v>
      </c>
      <c r="D33" s="66"/>
      <c r="E33" s="67"/>
      <c r="F33" s="67">
        <f t="shared" si="86"/>
        <v>1535.8954772126754</v>
      </c>
      <c r="G33" s="67">
        <f t="shared" si="87"/>
        <v>1533.4170742671249</v>
      </c>
      <c r="H33" s="143">
        <f t="shared" si="88"/>
        <v>1530.9406319804477</v>
      </c>
      <c r="I33" s="66"/>
      <c r="J33" s="67"/>
      <c r="K33" s="67">
        <f t="shared" si="89"/>
        <v>18430.745726552104</v>
      </c>
      <c r="L33" s="67">
        <f t="shared" si="90"/>
        <v>18401.004891205499</v>
      </c>
      <c r="M33" s="143">
        <f t="shared" si="91"/>
        <v>18371.287583765374</v>
      </c>
      <c r="N33" s="46"/>
      <c r="O33" s="40"/>
      <c r="P33" s="40">
        <v>1.8620310690195652E-2</v>
      </c>
      <c r="Q33" s="40">
        <v>1.7681079920965015E-2</v>
      </c>
      <c r="R33" s="42">
        <v>1.6741849151734156E-2</v>
      </c>
      <c r="S33" s="65"/>
      <c r="T33" s="26">
        <v>2031</v>
      </c>
      <c r="U33" s="27">
        <f t="shared" si="92"/>
        <v>47849</v>
      </c>
      <c r="V33" s="316"/>
      <c r="W33" s="267"/>
      <c r="X33" s="267">
        <f t="shared" si="93"/>
        <v>823.29944239945701</v>
      </c>
      <c r="Y33" s="267">
        <f t="shared" si="94"/>
        <v>821.97092246213958</v>
      </c>
      <c r="Z33" s="317">
        <f t="shared" si="95"/>
        <v>820.64345351389056</v>
      </c>
      <c r="AA33" s="139"/>
      <c r="AB33" s="242"/>
      <c r="AC33" s="242">
        <f t="shared" si="96"/>
        <v>9879.5933087934845</v>
      </c>
      <c r="AD33" s="242">
        <f t="shared" si="97"/>
        <v>9863.6510695456745</v>
      </c>
      <c r="AE33" s="262">
        <f t="shared" si="98"/>
        <v>9847.7214421666868</v>
      </c>
      <c r="AF33" s="322"/>
      <c r="AG33" s="242"/>
      <c r="AH33" s="242">
        <f t="shared" si="99"/>
        <v>984.02404028254477</v>
      </c>
      <c r="AI33" s="242">
        <f t="shared" si="100"/>
        <v>982.43616655278129</v>
      </c>
      <c r="AJ33" s="262">
        <f t="shared" si="101"/>
        <v>980.84954898627518</v>
      </c>
      <c r="AK33" s="322"/>
      <c r="AL33" s="242"/>
      <c r="AM33" s="242">
        <f t="shared" si="102"/>
        <v>11808.288483390537</v>
      </c>
      <c r="AN33" s="242">
        <f t="shared" si="103"/>
        <v>11789.233998633375</v>
      </c>
      <c r="AO33" s="262">
        <f t="shared" si="104"/>
        <v>11770.194587835302</v>
      </c>
      <c r="AP33" s="270">
        <f t="shared" si="31"/>
        <v>1488.6958642955858</v>
      </c>
      <c r="AQ33" s="268">
        <f>AQ32*(1+Revalo_RB!$H92)</f>
        <v>17864.350371547029</v>
      </c>
      <c r="AR33" s="322"/>
      <c r="AS33" s="242"/>
      <c r="AT33" s="242">
        <f t="shared" si="44"/>
        <v>959.56832961922191</v>
      </c>
      <c r="AU33" s="242">
        <f t="shared" si="45"/>
        <v>958.01991892990793</v>
      </c>
      <c r="AV33" s="262">
        <f t="shared" si="46"/>
        <v>956.47273318473106</v>
      </c>
      <c r="AW33" s="139"/>
      <c r="AX33" s="242"/>
      <c r="AY33" s="242">
        <f t="shared" si="32"/>
        <v>11514.819955430663</v>
      </c>
      <c r="AZ33" s="242">
        <f t="shared" si="33"/>
        <v>11496.239027158896</v>
      </c>
      <c r="BA33" s="268">
        <f t="shared" si="34"/>
        <v>11477.672798216772</v>
      </c>
      <c r="BB33" s="322"/>
      <c r="BC33" s="242"/>
      <c r="BD33" s="242">
        <f t="shared" si="105"/>
        <v>959.56832961922191</v>
      </c>
      <c r="BE33" s="242">
        <f t="shared" si="47"/>
        <v>958.01991892990793</v>
      </c>
      <c r="BF33" s="262">
        <f t="shared" si="48"/>
        <v>956.47273318473106</v>
      </c>
      <c r="BG33" s="139"/>
      <c r="BH33" s="242"/>
      <c r="BI33" s="242">
        <f t="shared" si="49"/>
        <v>11514.819955430663</v>
      </c>
      <c r="BJ33" s="242">
        <f t="shared" si="50"/>
        <v>11496.239027158896</v>
      </c>
      <c r="BK33" s="275">
        <f t="shared" si="51"/>
        <v>11477.672798216772</v>
      </c>
      <c r="BL33" s="246"/>
      <c r="BM33" s="242"/>
      <c r="BN33" s="242">
        <f t="shared" si="106"/>
        <v>1301.8719205751211</v>
      </c>
      <c r="BO33" s="242">
        <f t="shared" si="107"/>
        <v>1299.771150535393</v>
      </c>
      <c r="BP33" s="246">
        <f t="shared" si="108"/>
        <v>1297.6720424100138</v>
      </c>
      <c r="BQ33" s="322"/>
      <c r="BR33" s="242"/>
      <c r="BS33" s="242">
        <f t="shared" si="53"/>
        <v>15622.463046901454</v>
      </c>
      <c r="BT33" s="242">
        <f t="shared" si="54"/>
        <v>15597.253806424715</v>
      </c>
      <c r="BU33" s="329">
        <f t="shared" si="55"/>
        <v>15572.064508920166</v>
      </c>
    </row>
    <row r="34" spans="2:73" x14ac:dyDescent="0.35">
      <c r="B34" s="23">
        <v>2032</v>
      </c>
      <c r="C34" s="68">
        <f t="shared" si="85"/>
        <v>48214</v>
      </c>
      <c r="D34" s="66"/>
      <c r="E34" s="67"/>
      <c r="F34" s="67">
        <f t="shared" si="86"/>
        <v>1566.0395566703187</v>
      </c>
      <c r="G34" s="67">
        <f t="shared" si="87"/>
        <v>1561.7122210059533</v>
      </c>
      <c r="H34" s="143">
        <f t="shared" si="88"/>
        <v>1557.3926993580958</v>
      </c>
      <c r="I34" s="66"/>
      <c r="J34" s="67"/>
      <c r="K34" s="67">
        <f t="shared" si="89"/>
        <v>18792.474680043822</v>
      </c>
      <c r="L34" s="67">
        <f t="shared" si="90"/>
        <v>18740.54665207144</v>
      </c>
      <c r="M34" s="143">
        <f t="shared" si="91"/>
        <v>18688.712392297151</v>
      </c>
      <c r="N34" s="46"/>
      <c r="O34" s="40"/>
      <c r="P34" s="40">
        <v>1.9626387280173851E-2</v>
      </c>
      <c r="Q34" s="40">
        <v>1.8452348818635445E-2</v>
      </c>
      <c r="R34" s="42">
        <v>1.7278310357096816E-2</v>
      </c>
      <c r="S34" s="65"/>
      <c r="T34" s="26">
        <v>2032</v>
      </c>
      <c r="U34" s="27">
        <f t="shared" si="92"/>
        <v>48214</v>
      </c>
      <c r="V34" s="316"/>
      <c r="W34" s="267"/>
      <c r="X34" s="267">
        <f t="shared" si="93"/>
        <v>839.45783610353999</v>
      </c>
      <c r="Y34" s="267">
        <f t="shared" si="94"/>
        <v>837.13821664218642</v>
      </c>
      <c r="Z34" s="317">
        <f t="shared" si="95"/>
        <v>834.82278579622334</v>
      </c>
      <c r="AA34" s="139"/>
      <c r="AB34" s="242"/>
      <c r="AC34" s="242">
        <f t="shared" si="96"/>
        <v>10073.494033242479</v>
      </c>
      <c r="AD34" s="242">
        <f t="shared" si="97"/>
        <v>10045.658599706238</v>
      </c>
      <c r="AE34" s="262">
        <f t="shared" si="98"/>
        <v>10017.87342955468</v>
      </c>
      <c r="AF34" s="322"/>
      <c r="AG34" s="242"/>
      <c r="AH34" s="242">
        <f t="shared" si="99"/>
        <v>1003.3368771901314</v>
      </c>
      <c r="AI34" s="242">
        <f t="shared" si="100"/>
        <v>1000.5644213900563</v>
      </c>
      <c r="AJ34" s="262">
        <f t="shared" si="101"/>
        <v>997.79697190727848</v>
      </c>
      <c r="AK34" s="322"/>
      <c r="AL34" s="242"/>
      <c r="AM34" s="242">
        <f t="shared" si="102"/>
        <v>12040.042526281577</v>
      </c>
      <c r="AN34" s="242">
        <f t="shared" si="103"/>
        <v>12006.773056680675</v>
      </c>
      <c r="AO34" s="262">
        <f t="shared" si="104"/>
        <v>11973.563662887342</v>
      </c>
      <c r="AP34" s="270">
        <f t="shared" si="31"/>
        <v>1514.7480419207586</v>
      </c>
      <c r="AQ34" s="268">
        <f>AQ33*(1+Revalo_RB!$H93)</f>
        <v>18176.976503049103</v>
      </c>
      <c r="AR34" s="322"/>
      <c r="AS34" s="242"/>
      <c r="AT34" s="242">
        <f t="shared" si="44"/>
        <v>978.4011892781183</v>
      </c>
      <c r="AU34" s="242">
        <f t="shared" si="45"/>
        <v>975.69763664920345</v>
      </c>
      <c r="AV34" s="262">
        <f t="shared" si="46"/>
        <v>972.99896591679737</v>
      </c>
      <c r="AW34" s="139"/>
      <c r="AX34" s="242"/>
      <c r="AY34" s="242">
        <f t="shared" si="32"/>
        <v>11740.81427133742</v>
      </c>
      <c r="AZ34" s="242">
        <f t="shared" si="33"/>
        <v>11708.371639790441</v>
      </c>
      <c r="BA34" s="268">
        <f t="shared" si="34"/>
        <v>11675.987591001569</v>
      </c>
      <c r="BB34" s="322"/>
      <c r="BC34" s="242"/>
      <c r="BD34" s="242">
        <f t="shared" si="105"/>
        <v>978.4011892781183</v>
      </c>
      <c r="BE34" s="242">
        <f t="shared" si="47"/>
        <v>975.69763664920345</v>
      </c>
      <c r="BF34" s="262">
        <f t="shared" si="48"/>
        <v>972.99896591679737</v>
      </c>
      <c r="BG34" s="139"/>
      <c r="BH34" s="242"/>
      <c r="BI34" s="242">
        <f t="shared" si="49"/>
        <v>11740.81427133742</v>
      </c>
      <c r="BJ34" s="242">
        <f t="shared" si="50"/>
        <v>11708.371639790441</v>
      </c>
      <c r="BK34" s="275">
        <f t="shared" si="51"/>
        <v>11675.987591001569</v>
      </c>
      <c r="BL34" s="246"/>
      <c r="BM34" s="242"/>
      <c r="BN34" s="242">
        <f t="shared" si="106"/>
        <v>1327.4229630775123</v>
      </c>
      <c r="BO34" s="242">
        <f t="shared" si="107"/>
        <v>1323.7549811894712</v>
      </c>
      <c r="BP34" s="246">
        <f t="shared" si="108"/>
        <v>1320.0936227005018</v>
      </c>
      <c r="BQ34" s="322"/>
      <c r="BR34" s="242"/>
      <c r="BS34" s="242">
        <f t="shared" si="53"/>
        <v>15929.075556930147</v>
      </c>
      <c r="BT34" s="242">
        <f t="shared" si="54"/>
        <v>15885.059774273654</v>
      </c>
      <c r="BU34" s="329">
        <f t="shared" si="55"/>
        <v>15841.123472406021</v>
      </c>
    </row>
    <row r="35" spans="2:73" x14ac:dyDescent="0.35">
      <c r="B35" s="23">
        <v>2033</v>
      </c>
      <c r="C35" s="68">
        <f t="shared" si="85"/>
        <v>48580</v>
      </c>
      <c r="D35" s="66"/>
      <c r="E35" s="67"/>
      <c r="F35" s="67">
        <f t="shared" si="86"/>
        <v>1598.3508112425484</v>
      </c>
      <c r="G35" s="67">
        <f t="shared" si="87"/>
        <v>1591.7339797254551</v>
      </c>
      <c r="H35" s="143">
        <f t="shared" si="88"/>
        <v>1585.1372945302035</v>
      </c>
      <c r="I35" s="66"/>
      <c r="J35" s="67"/>
      <c r="K35" s="67">
        <f t="shared" si="89"/>
        <v>19180.209734910582</v>
      </c>
      <c r="L35" s="67">
        <f t="shared" si="90"/>
        <v>19100.807756705461</v>
      </c>
      <c r="M35" s="143">
        <f t="shared" si="91"/>
        <v>19021.647534362441</v>
      </c>
      <c r="N35" s="46"/>
      <c r="O35" s="40"/>
      <c r="P35" s="40">
        <v>2.0632463870152273E-2</v>
      </c>
      <c r="Q35" s="40">
        <v>1.9223617716306096E-2</v>
      </c>
      <c r="R35" s="42">
        <v>1.7814771562460141E-2</v>
      </c>
      <c r="S35" s="65"/>
      <c r="T35" s="26">
        <v>2033</v>
      </c>
      <c r="U35" s="27">
        <f t="shared" si="92"/>
        <v>48580</v>
      </c>
      <c r="V35" s="316"/>
      <c r="W35" s="267"/>
      <c r="X35" s="267">
        <f t="shared" si="93"/>
        <v>856.7779195774624</v>
      </c>
      <c r="Y35" s="267">
        <f t="shared" si="94"/>
        <v>853.23104169462613</v>
      </c>
      <c r="Z35" s="317">
        <f t="shared" si="95"/>
        <v>849.69496302031973</v>
      </c>
      <c r="AA35" s="139"/>
      <c r="AB35" s="242"/>
      <c r="AC35" s="242">
        <f t="shared" si="96"/>
        <v>10281.335034929549</v>
      </c>
      <c r="AD35" s="242">
        <f t="shared" si="97"/>
        <v>10238.772500335514</v>
      </c>
      <c r="AE35" s="262">
        <f t="shared" si="98"/>
        <v>10196.339556243836</v>
      </c>
      <c r="AF35" s="322"/>
      <c r="AG35" s="242"/>
      <c r="AH35" s="242">
        <f t="shared" si="99"/>
        <v>1024.0381890583483</v>
      </c>
      <c r="AI35" s="242">
        <f t="shared" si="100"/>
        <v>1019.7988893273957</v>
      </c>
      <c r="AJ35" s="262">
        <f t="shared" si="101"/>
        <v>1015.5724970275211</v>
      </c>
      <c r="AK35" s="322"/>
      <c r="AL35" s="242"/>
      <c r="AM35" s="242">
        <f t="shared" si="102"/>
        <v>12288.458268700178</v>
      </c>
      <c r="AN35" s="242">
        <f t="shared" si="103"/>
        <v>12237.586671928748</v>
      </c>
      <c r="AO35" s="262">
        <f t="shared" si="104"/>
        <v>12186.869964330253</v>
      </c>
      <c r="AP35" s="270">
        <f t="shared" si="31"/>
        <v>1541.2561326543719</v>
      </c>
      <c r="AQ35" s="268">
        <f>AQ34*(1+Revalo_RB!$H94)</f>
        <v>18495.073591852462</v>
      </c>
      <c r="AR35" s="322"/>
      <c r="AS35" s="242"/>
      <c r="AT35" s="242">
        <f t="shared" si="44"/>
        <v>998.58801646641314</v>
      </c>
      <c r="AU35" s="242">
        <f t="shared" si="45"/>
        <v>994.45407502285104</v>
      </c>
      <c r="AV35" s="262">
        <f t="shared" si="46"/>
        <v>990.33272022511517</v>
      </c>
      <c r="AW35" s="139"/>
      <c r="AX35" s="242"/>
      <c r="AY35" s="242">
        <f t="shared" si="32"/>
        <v>11983.056197596958</v>
      </c>
      <c r="AZ35" s="242">
        <f t="shared" si="33"/>
        <v>11933.448900274212</v>
      </c>
      <c r="BA35" s="268">
        <f t="shared" si="34"/>
        <v>11883.992642701382</v>
      </c>
      <c r="BB35" s="322"/>
      <c r="BC35" s="242"/>
      <c r="BD35" s="242">
        <f t="shared" si="105"/>
        <v>998.58801646641314</v>
      </c>
      <c r="BE35" s="242">
        <f t="shared" si="47"/>
        <v>994.45407502285104</v>
      </c>
      <c r="BF35" s="262">
        <f t="shared" si="48"/>
        <v>990.33272022511517</v>
      </c>
      <c r="BG35" s="139"/>
      <c r="BH35" s="242"/>
      <c r="BI35" s="242">
        <f t="shared" si="49"/>
        <v>11983.056197596959</v>
      </c>
      <c r="BJ35" s="242">
        <f t="shared" si="50"/>
        <v>11933.448900274212</v>
      </c>
      <c r="BK35" s="275">
        <f t="shared" si="51"/>
        <v>11883.992642701383</v>
      </c>
      <c r="BL35" s="246"/>
      <c r="BM35" s="242"/>
      <c r="BN35" s="242">
        <f t="shared" si="106"/>
        <v>1354.8109694036195</v>
      </c>
      <c r="BO35" s="242">
        <f t="shared" si="107"/>
        <v>1349.2023408979135</v>
      </c>
      <c r="BP35" s="246">
        <f t="shared" si="108"/>
        <v>1343.6107890299716</v>
      </c>
      <c r="BQ35" s="322"/>
      <c r="BR35" s="242"/>
      <c r="BS35" s="242">
        <f t="shared" si="53"/>
        <v>16257.731632843434</v>
      </c>
      <c r="BT35" s="242">
        <f t="shared" si="54"/>
        <v>16190.428090774962</v>
      </c>
      <c r="BU35" s="329">
        <f t="shared" si="55"/>
        <v>16123.32946835966</v>
      </c>
    </row>
    <row r="36" spans="2:73" x14ac:dyDescent="0.35">
      <c r="B36" s="23">
        <v>2034</v>
      </c>
      <c r="C36" s="68">
        <f t="shared" si="85"/>
        <v>48945</v>
      </c>
      <c r="D36" s="66"/>
      <c r="E36" s="67"/>
      <c r="F36" s="67">
        <f t="shared" si="86"/>
        <v>1632.9367899411027</v>
      </c>
      <c r="G36" s="67">
        <f t="shared" si="87"/>
        <v>1623.5605201696796</v>
      </c>
      <c r="H36" s="143">
        <f t="shared" si="88"/>
        <v>1614.2265179910837</v>
      </c>
      <c r="I36" s="66"/>
      <c r="J36" s="67"/>
      <c r="K36" s="67">
        <f t="shared" si="89"/>
        <v>19595.241479293232</v>
      </c>
      <c r="L36" s="67">
        <f t="shared" si="90"/>
        <v>19482.726242036155</v>
      </c>
      <c r="M36" s="143">
        <f t="shared" si="91"/>
        <v>19370.718215893005</v>
      </c>
      <c r="N36" s="46"/>
      <c r="O36" s="40"/>
      <c r="P36" s="40">
        <v>2.1638540460130473E-2</v>
      </c>
      <c r="Q36" s="40">
        <v>1.9994886613976748E-2</v>
      </c>
      <c r="R36" s="42">
        <v>1.8351232767822578E-2</v>
      </c>
      <c r="S36" s="65"/>
      <c r="T36" s="26">
        <v>2034</v>
      </c>
      <c r="U36" s="27">
        <f t="shared" si="92"/>
        <v>48945</v>
      </c>
      <c r="V36" s="316"/>
      <c r="W36" s="267"/>
      <c r="X36" s="267">
        <f t="shared" si="93"/>
        <v>875.3173432555858</v>
      </c>
      <c r="Y36" s="267">
        <f t="shared" si="94"/>
        <v>870.29129962883542</v>
      </c>
      <c r="Z36" s="317">
        <f t="shared" si="95"/>
        <v>865.28791306835194</v>
      </c>
      <c r="AA36" s="139"/>
      <c r="AB36" s="242"/>
      <c r="AC36" s="242">
        <f t="shared" si="96"/>
        <v>10503.808119067029</v>
      </c>
      <c r="AD36" s="242">
        <f t="shared" si="97"/>
        <v>10443.495595546025</v>
      </c>
      <c r="AE36" s="262">
        <f t="shared" si="98"/>
        <v>10383.454956820224</v>
      </c>
      <c r="AF36" s="322"/>
      <c r="AG36" s="242"/>
      <c r="AH36" s="242">
        <f t="shared" si="99"/>
        <v>1046.196880845006</v>
      </c>
      <c r="AI36" s="242">
        <f t="shared" si="100"/>
        <v>1040.1896524885565</v>
      </c>
      <c r="AJ36" s="262">
        <f t="shared" si="101"/>
        <v>1034.2095043130719</v>
      </c>
      <c r="AK36" s="322"/>
      <c r="AL36" s="242"/>
      <c r="AM36" s="242">
        <f t="shared" si="102"/>
        <v>12554.362570140072</v>
      </c>
      <c r="AN36" s="242">
        <f t="shared" si="103"/>
        <v>12482.275829862678</v>
      </c>
      <c r="AO36" s="262">
        <f t="shared" si="104"/>
        <v>12410.514051756862</v>
      </c>
      <c r="AP36" s="270">
        <f t="shared" si="31"/>
        <v>1568.2281149758235</v>
      </c>
      <c r="AQ36" s="268">
        <f>AQ35*(1+Revalo_RB!$H95)</f>
        <v>18818.737379709881</v>
      </c>
      <c r="AR36" s="322"/>
      <c r="AS36" s="242"/>
      <c r="AT36" s="242">
        <f t="shared" si="44"/>
        <v>1020.196003663723</v>
      </c>
      <c r="AU36" s="242">
        <f t="shared" si="45"/>
        <v>1014.3380714957401</v>
      </c>
      <c r="AV36" s="262">
        <f t="shared" si="46"/>
        <v>1008.5065464915571</v>
      </c>
      <c r="AW36" s="139"/>
      <c r="AX36" s="242"/>
      <c r="AY36" s="242">
        <f t="shared" si="32"/>
        <v>12242.352043964676</v>
      </c>
      <c r="AZ36" s="242">
        <f t="shared" si="33"/>
        <v>12172.056857948881</v>
      </c>
      <c r="BA36" s="268">
        <f t="shared" si="34"/>
        <v>12102.078557898685</v>
      </c>
      <c r="BB36" s="322"/>
      <c r="BC36" s="242"/>
      <c r="BD36" s="242">
        <f t="shared" si="105"/>
        <v>1020.196003663723</v>
      </c>
      <c r="BE36" s="242">
        <f t="shared" si="47"/>
        <v>1014.3380714957401</v>
      </c>
      <c r="BF36" s="262">
        <f t="shared" si="48"/>
        <v>1008.5065464915571</v>
      </c>
      <c r="BG36" s="139"/>
      <c r="BH36" s="242"/>
      <c r="BI36" s="242">
        <f t="shared" si="49"/>
        <v>12242.352043964678</v>
      </c>
      <c r="BJ36" s="242">
        <f t="shared" si="50"/>
        <v>12172.056857948883</v>
      </c>
      <c r="BK36" s="275">
        <f t="shared" si="51"/>
        <v>12102.078557898685</v>
      </c>
      <c r="BL36" s="246"/>
      <c r="BM36" s="242"/>
      <c r="BN36" s="242">
        <f t="shared" si="106"/>
        <v>1384.1271013808882</v>
      </c>
      <c r="BO36" s="242">
        <f t="shared" si="107"/>
        <v>1376.1794887234792</v>
      </c>
      <c r="BP36" s="246">
        <f t="shared" si="108"/>
        <v>1368.2677033688185</v>
      </c>
      <c r="BQ36" s="322"/>
      <c r="BR36" s="242"/>
      <c r="BS36" s="242">
        <f t="shared" si="53"/>
        <v>16609.525216570659</v>
      </c>
      <c r="BT36" s="242">
        <f t="shared" si="54"/>
        <v>16514.15386468175</v>
      </c>
      <c r="BU36" s="329">
        <f t="shared" si="55"/>
        <v>16419.212440425821</v>
      </c>
    </row>
    <row r="37" spans="2:73" x14ac:dyDescent="0.35">
      <c r="B37" s="23">
        <v>2035</v>
      </c>
      <c r="C37" s="68">
        <f t="shared" si="85"/>
        <v>49310</v>
      </c>
      <c r="D37" s="66"/>
      <c r="E37" s="67"/>
      <c r="F37" s="67">
        <f t="shared" si="86"/>
        <v>1669.914018216353</v>
      </c>
      <c r="G37" s="67">
        <f t="shared" si="87"/>
        <v>1657.2756304140939</v>
      </c>
      <c r="H37" s="143">
        <f t="shared" si="88"/>
        <v>1644.7155344663004</v>
      </c>
      <c r="I37" s="66"/>
      <c r="J37" s="67"/>
      <c r="K37" s="67">
        <f t="shared" si="89"/>
        <v>20038.968218596237</v>
      </c>
      <c r="L37" s="67">
        <f t="shared" si="90"/>
        <v>19887.307564969127</v>
      </c>
      <c r="M37" s="143">
        <f t="shared" si="91"/>
        <v>19736.586413595604</v>
      </c>
      <c r="N37" s="46"/>
      <c r="O37" s="40"/>
      <c r="P37" s="40">
        <v>2.2644617050108895E-2</v>
      </c>
      <c r="Q37" s="40">
        <v>2.0766155511647177E-2</v>
      </c>
      <c r="R37" s="42">
        <v>1.8887693973185682E-2</v>
      </c>
      <c r="S37" s="65"/>
      <c r="T37" s="26">
        <v>2035</v>
      </c>
      <c r="U37" s="27">
        <f t="shared" si="92"/>
        <v>49310</v>
      </c>
      <c r="V37" s="316"/>
      <c r="W37" s="267"/>
      <c r="X37" s="267">
        <f t="shared" si="93"/>
        <v>895.13856929092719</v>
      </c>
      <c r="Y37" s="267">
        <f t="shared" si="94"/>
        <v>888.36390409736134</v>
      </c>
      <c r="Z37" s="317">
        <f t="shared" si="95"/>
        <v>881.63120636908354</v>
      </c>
      <c r="AA37" s="139"/>
      <c r="AB37" s="242"/>
      <c r="AC37" s="242">
        <f t="shared" si="96"/>
        <v>10741.662831491127</v>
      </c>
      <c r="AD37" s="242">
        <f t="shared" si="97"/>
        <v>10660.366849168337</v>
      </c>
      <c r="AE37" s="262">
        <f t="shared" si="98"/>
        <v>10579.574476429003</v>
      </c>
      <c r="AF37" s="322"/>
      <c r="AG37" s="242"/>
      <c r="AH37" s="242">
        <f t="shared" si="99"/>
        <v>1069.8876085707595</v>
      </c>
      <c r="AI37" s="242">
        <f t="shared" si="100"/>
        <v>1061.7903925737401</v>
      </c>
      <c r="AJ37" s="262">
        <f t="shared" si="101"/>
        <v>1053.7433369346973</v>
      </c>
      <c r="AK37" s="322"/>
      <c r="AL37" s="242"/>
      <c r="AM37" s="242">
        <f t="shared" si="102"/>
        <v>12838.651302849114</v>
      </c>
      <c r="AN37" s="242">
        <f t="shared" si="103"/>
        <v>12741.484710884881</v>
      </c>
      <c r="AO37" s="262">
        <f t="shared" si="104"/>
        <v>12644.920043216367</v>
      </c>
      <c r="AP37" s="270">
        <f t="shared" si="31"/>
        <v>1595.6721069879004</v>
      </c>
      <c r="AQ37" s="268">
        <f>AQ36*(1+Revalo_RB!$H96)</f>
        <v>19148.065283854805</v>
      </c>
      <c r="AR37" s="322"/>
      <c r="AS37" s="242"/>
      <c r="AT37" s="242">
        <f t="shared" si="44"/>
        <v>1043.2979514827396</v>
      </c>
      <c r="AU37" s="242">
        <f t="shared" si="45"/>
        <v>1035.4019736298048</v>
      </c>
      <c r="AV37" s="262">
        <f t="shared" si="46"/>
        <v>1027.5549095116439</v>
      </c>
      <c r="AW37" s="139"/>
      <c r="AX37" s="242"/>
      <c r="AY37" s="242">
        <f t="shared" si="32"/>
        <v>12519.575417792874</v>
      </c>
      <c r="AZ37" s="242">
        <f t="shared" si="33"/>
        <v>12424.823683557659</v>
      </c>
      <c r="BA37" s="268">
        <f t="shared" si="34"/>
        <v>12330.658914139727</v>
      </c>
      <c r="BB37" s="322"/>
      <c r="BC37" s="242"/>
      <c r="BD37" s="242">
        <f t="shared" si="105"/>
        <v>1043.2979514827396</v>
      </c>
      <c r="BE37" s="242">
        <f t="shared" si="47"/>
        <v>1035.4019736298048</v>
      </c>
      <c r="BF37" s="262">
        <f t="shared" si="48"/>
        <v>1027.5549095116439</v>
      </c>
      <c r="BG37" s="139"/>
      <c r="BH37" s="242"/>
      <c r="BI37" s="242">
        <f t="shared" si="49"/>
        <v>12519.575417792876</v>
      </c>
      <c r="BJ37" s="242">
        <f t="shared" si="50"/>
        <v>12424.823683557661</v>
      </c>
      <c r="BK37" s="275">
        <f t="shared" si="51"/>
        <v>12330.658914139729</v>
      </c>
      <c r="BL37" s="246"/>
      <c r="BM37" s="242"/>
      <c r="BN37" s="242">
        <f t="shared" si="106"/>
        <v>1415.4701295403356</v>
      </c>
      <c r="BO37" s="242">
        <f t="shared" si="107"/>
        <v>1404.75744599825</v>
      </c>
      <c r="BP37" s="246">
        <f t="shared" si="108"/>
        <v>1394.1111250234424</v>
      </c>
      <c r="BQ37" s="322"/>
      <c r="BR37" s="242"/>
      <c r="BS37" s="242">
        <f t="shared" si="53"/>
        <v>16985.641554484027</v>
      </c>
      <c r="BT37" s="242">
        <f t="shared" si="54"/>
        <v>16857.089351979001</v>
      </c>
      <c r="BU37" s="329">
        <f t="shared" si="55"/>
        <v>16729.333500281307</v>
      </c>
    </row>
    <row r="38" spans="2:73" x14ac:dyDescent="0.35">
      <c r="B38" s="23">
        <v>2036</v>
      </c>
      <c r="C38" s="68">
        <f t="shared" si="85"/>
        <v>49675</v>
      </c>
      <c r="D38" s="66"/>
      <c r="E38" s="67"/>
      <c r="F38" s="67">
        <f t="shared" si="86"/>
        <v>1709.4086430664745</v>
      </c>
      <c r="G38" s="67">
        <f t="shared" si="87"/>
        <v>1692.9690790295424</v>
      </c>
      <c r="H38" s="143">
        <f t="shared" si="88"/>
        <v>1676.6627442323431</v>
      </c>
      <c r="I38" s="66"/>
      <c r="J38" s="67"/>
      <c r="K38" s="67">
        <f t="shared" si="89"/>
        <v>20512.903716797693</v>
      </c>
      <c r="L38" s="67">
        <f t="shared" si="90"/>
        <v>20315.628948354508</v>
      </c>
      <c r="M38" s="143">
        <f t="shared" si="91"/>
        <v>20119.952930788117</v>
      </c>
      <c r="N38" s="46"/>
      <c r="O38" s="40"/>
      <c r="P38" s="40">
        <v>2.3650693640086873E-2</v>
      </c>
      <c r="Q38" s="40">
        <v>2.1537424409318051E-2</v>
      </c>
      <c r="R38" s="42">
        <v>1.9424155178548563E-2</v>
      </c>
      <c r="S38" s="65"/>
      <c r="T38" s="26">
        <v>2036</v>
      </c>
      <c r="U38" s="27">
        <f t="shared" si="92"/>
        <v>49675</v>
      </c>
      <c r="V38" s="316"/>
      <c r="W38" s="267"/>
      <c r="X38" s="267">
        <f t="shared" si="93"/>
        <v>916.30921735865252</v>
      </c>
      <c r="Y38" s="267">
        <f t="shared" si="94"/>
        <v>907.49697452982491</v>
      </c>
      <c r="Z38" s="317">
        <f t="shared" si="95"/>
        <v>898.7561477318477</v>
      </c>
      <c r="AA38" s="139"/>
      <c r="AB38" s="242"/>
      <c r="AC38" s="242">
        <f t="shared" si="96"/>
        <v>10995.710608303831</v>
      </c>
      <c r="AD38" s="242">
        <f t="shared" si="97"/>
        <v>10889.963694357899</v>
      </c>
      <c r="AE38" s="262">
        <f t="shared" si="98"/>
        <v>10785.073772782172</v>
      </c>
      <c r="AF38" s="322"/>
      <c r="AG38" s="242"/>
      <c r="AH38" s="242">
        <f t="shared" si="99"/>
        <v>1095.1911926303917</v>
      </c>
      <c r="AI38" s="242">
        <f t="shared" si="100"/>
        <v>1084.6586228923372</v>
      </c>
      <c r="AJ38" s="262">
        <f t="shared" si="101"/>
        <v>1074.2114110296784</v>
      </c>
      <c r="AK38" s="322"/>
      <c r="AL38" s="242"/>
      <c r="AM38" s="242">
        <f t="shared" si="102"/>
        <v>13142.294311564699</v>
      </c>
      <c r="AN38" s="242">
        <f t="shared" si="103"/>
        <v>13015.903474708048</v>
      </c>
      <c r="AO38" s="262">
        <f t="shared" si="104"/>
        <v>12890.536932356141</v>
      </c>
      <c r="AP38" s="270">
        <f t="shared" si="31"/>
        <v>1623.5963688601887</v>
      </c>
      <c r="AQ38" s="268">
        <f>AQ37*(1+Revalo_RB!$H97)</f>
        <v>19483.156426322264</v>
      </c>
      <c r="AR38" s="322"/>
      <c r="AS38" s="242"/>
      <c r="AT38" s="242">
        <f t="shared" si="44"/>
        <v>1067.972671708588</v>
      </c>
      <c r="AU38" s="242">
        <f t="shared" si="45"/>
        <v>1057.7018653701155</v>
      </c>
      <c r="AV38" s="262">
        <f t="shared" si="46"/>
        <v>1047.5142955284775</v>
      </c>
      <c r="AW38" s="139"/>
      <c r="AX38" s="242"/>
      <c r="AY38" s="242">
        <f t="shared" si="32"/>
        <v>12815.672060503055</v>
      </c>
      <c r="AZ38" s="242">
        <f t="shared" si="33"/>
        <v>12692.422384441386</v>
      </c>
      <c r="BA38" s="268">
        <f t="shared" si="34"/>
        <v>12570.171546341729</v>
      </c>
      <c r="BB38" s="322"/>
      <c r="BC38" s="242"/>
      <c r="BD38" s="242">
        <f t="shared" si="105"/>
        <v>1067.972671708588</v>
      </c>
      <c r="BE38" s="242">
        <f t="shared" si="47"/>
        <v>1057.7018653701155</v>
      </c>
      <c r="BF38" s="262">
        <f t="shared" si="48"/>
        <v>1047.5142955284775</v>
      </c>
      <c r="BG38" s="139"/>
      <c r="BH38" s="242"/>
      <c r="BI38" s="242">
        <f t="shared" si="49"/>
        <v>12815.672060503057</v>
      </c>
      <c r="BJ38" s="242">
        <f t="shared" si="50"/>
        <v>12692.422384441388</v>
      </c>
      <c r="BK38" s="275">
        <f t="shared" si="51"/>
        <v>12570.171546341731</v>
      </c>
      <c r="BL38" s="246"/>
      <c r="BM38" s="242"/>
      <c r="BN38" s="242">
        <f t="shared" si="106"/>
        <v>1448.9469799307881</v>
      </c>
      <c r="BO38" s="242">
        <f t="shared" si="107"/>
        <v>1435.012303304864</v>
      </c>
      <c r="BP38" s="246">
        <f t="shared" si="108"/>
        <v>1421.1905558520384</v>
      </c>
      <c r="BQ38" s="322"/>
      <c r="BR38" s="242"/>
      <c r="BS38" s="242">
        <f t="shared" si="53"/>
        <v>17387.363759169457</v>
      </c>
      <c r="BT38" s="242">
        <f t="shared" si="54"/>
        <v>17220.147639658368</v>
      </c>
      <c r="BU38" s="329">
        <f t="shared" si="55"/>
        <v>17054.286670224461</v>
      </c>
    </row>
    <row r="39" spans="2:73" x14ac:dyDescent="0.35">
      <c r="B39" s="23">
        <v>2037</v>
      </c>
      <c r="C39" s="68">
        <f t="shared" si="85"/>
        <v>50041</v>
      </c>
      <c r="D39" s="66"/>
      <c r="E39" s="67"/>
      <c r="F39" s="67">
        <f t="shared" si="86"/>
        <v>1751.5571392078523</v>
      </c>
      <c r="G39" s="67">
        <f t="shared" si="87"/>
        <v>1730.7370069918268</v>
      </c>
      <c r="H39" s="143">
        <f t="shared" si="88"/>
        <v>1710.1299660751608</v>
      </c>
      <c r="I39" s="66"/>
      <c r="J39" s="67"/>
      <c r="K39" s="67">
        <f t="shared" si="89"/>
        <v>21018.685670494226</v>
      </c>
      <c r="L39" s="67">
        <f t="shared" si="90"/>
        <v>20768.84408390192</v>
      </c>
      <c r="M39" s="143">
        <f t="shared" si="91"/>
        <v>20521.559592901929</v>
      </c>
      <c r="N39" s="46"/>
      <c r="O39" s="40"/>
      <c r="P39" s="40">
        <v>2.4656770230065295E-2</v>
      </c>
      <c r="Q39" s="40">
        <v>2.2308693306988259E-2</v>
      </c>
      <c r="R39" s="42">
        <v>1.9960616383911223E-2</v>
      </c>
      <c r="S39" s="65"/>
      <c r="T39" s="26">
        <v>2037</v>
      </c>
      <c r="U39" s="27">
        <f t="shared" si="92"/>
        <v>50041</v>
      </c>
      <c r="V39" s="316"/>
      <c r="W39" s="267"/>
      <c r="X39" s="267">
        <f t="shared" si="93"/>
        <v>938.90244319075589</v>
      </c>
      <c r="Y39" s="267">
        <f t="shared" si="94"/>
        <v>927.74204621163051</v>
      </c>
      <c r="Z39" s="317">
        <f t="shared" si="95"/>
        <v>916.69587441940496</v>
      </c>
      <c r="AA39" s="139"/>
      <c r="AB39" s="242"/>
      <c r="AC39" s="242">
        <f t="shared" si="96"/>
        <v>11266.82931828907</v>
      </c>
      <c r="AD39" s="242">
        <f t="shared" si="97"/>
        <v>11132.904554539566</v>
      </c>
      <c r="AE39" s="262">
        <f t="shared" si="98"/>
        <v>11000.35049303286</v>
      </c>
      <c r="AF39" s="322"/>
      <c r="AG39" s="242"/>
      <c r="AH39" s="242">
        <f t="shared" si="99"/>
        <v>1122.1950702250704</v>
      </c>
      <c r="AI39" s="242">
        <f t="shared" si="100"/>
        <v>1108.8559394532226</v>
      </c>
      <c r="AJ39" s="262">
        <f t="shared" si="101"/>
        <v>1095.6533329204617</v>
      </c>
      <c r="AK39" s="322"/>
      <c r="AL39" s="242"/>
      <c r="AM39" s="242">
        <f t="shared" si="102"/>
        <v>13466.340842700843</v>
      </c>
      <c r="AN39" s="242">
        <f t="shared" si="103"/>
        <v>13306.271273438671</v>
      </c>
      <c r="AO39" s="262">
        <f t="shared" si="104"/>
        <v>13147.83999504554</v>
      </c>
      <c r="AP39" s="270">
        <f t="shared" si="31"/>
        <v>1652.0093053152423</v>
      </c>
      <c r="AQ39" s="268">
        <f>AQ38*(1+Revalo_RB!$H98)</f>
        <v>19824.111663782907</v>
      </c>
      <c r="AR39" s="322"/>
      <c r="AS39" s="242"/>
      <c r="AT39" s="242">
        <f t="shared" si="44"/>
        <v>1094.3054284868956</v>
      </c>
      <c r="AU39" s="242">
        <f t="shared" si="45"/>
        <v>1081.2978118948868</v>
      </c>
      <c r="AV39" s="262">
        <f t="shared" si="46"/>
        <v>1068.4233265381843</v>
      </c>
      <c r="AW39" s="139"/>
      <c r="AX39" s="242"/>
      <c r="AY39" s="242">
        <f t="shared" si="32"/>
        <v>13131.665141842746</v>
      </c>
      <c r="AZ39" s="242">
        <f t="shared" si="33"/>
        <v>12975.573742738641</v>
      </c>
      <c r="BA39" s="268">
        <f t="shared" si="34"/>
        <v>12821.079918458212</v>
      </c>
      <c r="BB39" s="322"/>
      <c r="BC39" s="242"/>
      <c r="BD39" s="242">
        <f t="shared" si="105"/>
        <v>1094.3054284868956</v>
      </c>
      <c r="BE39" s="242">
        <f t="shared" si="47"/>
        <v>1081.2978118948868</v>
      </c>
      <c r="BF39" s="262">
        <f t="shared" si="48"/>
        <v>1068.4233265381843</v>
      </c>
      <c r="BG39" s="139"/>
      <c r="BH39" s="242"/>
      <c r="BI39" s="242">
        <f t="shared" si="49"/>
        <v>13131.665141842748</v>
      </c>
      <c r="BJ39" s="242">
        <f t="shared" si="50"/>
        <v>12975.573742738643</v>
      </c>
      <c r="BK39" s="275">
        <f t="shared" si="51"/>
        <v>12821.079918458214</v>
      </c>
      <c r="BL39" s="246"/>
      <c r="BM39" s="242"/>
      <c r="BN39" s="242">
        <f t="shared" si="106"/>
        <v>1484.6733326904887</v>
      </c>
      <c r="BO39" s="242">
        <f t="shared" si="107"/>
        <v>1467.0255526710471</v>
      </c>
      <c r="BP39" s="246">
        <f t="shared" si="108"/>
        <v>1449.5583953458383</v>
      </c>
      <c r="BQ39" s="322"/>
      <c r="BR39" s="242"/>
      <c r="BS39" s="242">
        <f t="shared" si="53"/>
        <v>17816.079992285864</v>
      </c>
      <c r="BT39" s="242">
        <f t="shared" si="54"/>
        <v>17604.306632052565</v>
      </c>
      <c r="BU39" s="329">
        <f t="shared" si="55"/>
        <v>17394.700744150061</v>
      </c>
    </row>
    <row r="40" spans="2:73" x14ac:dyDescent="0.35">
      <c r="B40" s="23">
        <v>2038</v>
      </c>
      <c r="C40" s="68">
        <f t="shared" si="85"/>
        <v>50406</v>
      </c>
      <c r="D40" s="66"/>
      <c r="E40" s="67"/>
      <c r="F40" s="67">
        <f t="shared" si="86"/>
        <v>1796.5070817678975</v>
      </c>
      <c r="G40" s="67">
        <f t="shared" si="87"/>
        <v>1770.6823516994027</v>
      </c>
      <c r="H40" s="143">
        <f t="shared" si="88"/>
        <v>1745.1826326775465</v>
      </c>
      <c r="I40" s="66"/>
      <c r="J40" s="67"/>
      <c r="K40" s="67">
        <f t="shared" si="89"/>
        <v>21558.084981214772</v>
      </c>
      <c r="L40" s="67">
        <f t="shared" si="90"/>
        <v>21248.188220392833</v>
      </c>
      <c r="M40" s="143">
        <f t="shared" si="91"/>
        <v>20942.191592130559</v>
      </c>
      <c r="N40" s="46"/>
      <c r="O40" s="40"/>
      <c r="P40" s="40">
        <v>2.5662846820043717E-2</v>
      </c>
      <c r="Q40" s="40">
        <v>2.307996220465891E-2</v>
      </c>
      <c r="R40" s="42">
        <v>2.0497077589274326E-2</v>
      </c>
      <c r="S40" s="65"/>
      <c r="T40" s="26">
        <v>2038</v>
      </c>
      <c r="U40" s="27">
        <f t="shared" si="92"/>
        <v>50406</v>
      </c>
      <c r="V40" s="316"/>
      <c r="W40" s="267"/>
      <c r="X40" s="267">
        <f t="shared" si="93"/>
        <v>962.99735276932506</v>
      </c>
      <c r="Y40" s="267">
        <f t="shared" si="94"/>
        <v>949.15429757386789</v>
      </c>
      <c r="Z40" s="317">
        <f t="shared" si="95"/>
        <v>935.48546088314731</v>
      </c>
      <c r="AA40" s="139"/>
      <c r="AB40" s="242"/>
      <c r="AC40" s="242">
        <f t="shared" si="96"/>
        <v>11555.968233231901</v>
      </c>
      <c r="AD40" s="242">
        <f t="shared" si="97"/>
        <v>11389.851570886414</v>
      </c>
      <c r="AE40" s="262">
        <f t="shared" si="98"/>
        <v>11225.825530597767</v>
      </c>
      <c r="AF40" s="322"/>
      <c r="AG40" s="242"/>
      <c r="AH40" s="242">
        <f t="shared" si="99"/>
        <v>1150.9937904144645</v>
      </c>
      <c r="AI40" s="242">
        <f t="shared" si="100"/>
        <v>1134.4482926262147</v>
      </c>
      <c r="AJ40" s="262">
        <f t="shared" si="101"/>
        <v>1118.1110242962795</v>
      </c>
      <c r="AK40" s="322"/>
      <c r="AL40" s="242"/>
      <c r="AM40" s="242">
        <f t="shared" si="102"/>
        <v>13811.925484973573</v>
      </c>
      <c r="AN40" s="242">
        <f t="shared" si="103"/>
        <v>13613.379511514577</v>
      </c>
      <c r="AO40" s="262">
        <f t="shared" si="104"/>
        <v>13417.332291555354</v>
      </c>
      <c r="AP40" s="270">
        <f t="shared" si="31"/>
        <v>1680.9194681582592</v>
      </c>
      <c r="AQ40" s="268">
        <f>AQ39*(1+Revalo_RB!$H99)</f>
        <v>20171.033617899109</v>
      </c>
      <c r="AR40" s="322"/>
      <c r="AS40" s="242"/>
      <c r="AT40" s="242">
        <f t="shared" si="44"/>
        <v>1122.3884210724971</v>
      </c>
      <c r="AU40" s="242">
        <f t="shared" si="45"/>
        <v>1106.2541245254013</v>
      </c>
      <c r="AV40" s="262">
        <f t="shared" si="46"/>
        <v>1090.3228823604281</v>
      </c>
      <c r="AW40" s="139"/>
      <c r="AX40" s="242"/>
      <c r="AY40" s="242">
        <f t="shared" si="32"/>
        <v>13468.661052869964</v>
      </c>
      <c r="AZ40" s="242">
        <f t="shared" si="33"/>
        <v>13275.049494304814</v>
      </c>
      <c r="BA40" s="268">
        <f t="shared" si="34"/>
        <v>13083.874588325138</v>
      </c>
      <c r="BB40" s="322"/>
      <c r="BC40" s="242"/>
      <c r="BD40" s="242">
        <f t="shared" si="105"/>
        <v>1122.3884210724971</v>
      </c>
      <c r="BE40" s="242">
        <f t="shared" si="47"/>
        <v>1106.2541245254013</v>
      </c>
      <c r="BF40" s="262">
        <f t="shared" si="48"/>
        <v>1090.3228823604281</v>
      </c>
      <c r="BG40" s="139"/>
      <c r="BH40" s="242"/>
      <c r="BI40" s="242">
        <f t="shared" si="49"/>
        <v>13468.661052869966</v>
      </c>
      <c r="BJ40" s="242">
        <f t="shared" si="50"/>
        <v>13275.049494304814</v>
      </c>
      <c r="BK40" s="275">
        <f t="shared" si="51"/>
        <v>13083.874588325139</v>
      </c>
      <c r="BL40" s="246"/>
      <c r="BM40" s="242"/>
      <c r="BN40" s="242">
        <f t="shared" si="106"/>
        <v>1522.7742770051284</v>
      </c>
      <c r="BO40" s="242">
        <f t="shared" si="107"/>
        <v>1500.8844469799635</v>
      </c>
      <c r="BP40" s="246">
        <f t="shared" si="108"/>
        <v>1479.2701062454262</v>
      </c>
      <c r="BQ40" s="322"/>
      <c r="BR40" s="242"/>
      <c r="BS40" s="242">
        <f t="shared" si="53"/>
        <v>18273.291324061542</v>
      </c>
      <c r="BT40" s="242">
        <f t="shared" si="54"/>
        <v>18010.613363759563</v>
      </c>
      <c r="BU40" s="329">
        <f t="shared" si="55"/>
        <v>17751.241274945114</v>
      </c>
    </row>
    <row r="41" spans="2:73" x14ac:dyDescent="0.35">
      <c r="B41" s="23">
        <v>2039</v>
      </c>
      <c r="C41" s="68">
        <f t="shared" si="85"/>
        <v>50771</v>
      </c>
      <c r="D41" s="66"/>
      <c r="E41" s="67"/>
      <c r="F41" s="67">
        <f t="shared" si="86"/>
        <v>1844.4179915371271</v>
      </c>
      <c r="G41" s="67">
        <f t="shared" si="87"/>
        <v>1812.9153056786015</v>
      </c>
      <c r="H41" s="143">
        <f t="shared" si="88"/>
        <v>1781.8899992856971</v>
      </c>
      <c r="I41" s="66"/>
      <c r="J41" s="67"/>
      <c r="K41" s="67">
        <f t="shared" si="89"/>
        <v>22133.015898445527</v>
      </c>
      <c r="L41" s="67">
        <f t="shared" si="90"/>
        <v>21754.983668143217</v>
      </c>
      <c r="M41" s="143">
        <f t="shared" si="91"/>
        <v>21382.679991428366</v>
      </c>
      <c r="N41" s="46"/>
      <c r="O41" s="40"/>
      <c r="P41" s="40">
        <v>2.6668923410021694E-2</v>
      </c>
      <c r="Q41" s="40">
        <v>2.3851231102329562E-2</v>
      </c>
      <c r="R41" s="42">
        <v>2.103353879463743E-2</v>
      </c>
      <c r="S41" s="65"/>
      <c r="T41" s="26">
        <v>2039</v>
      </c>
      <c r="U41" s="27">
        <f t="shared" si="92"/>
        <v>50771</v>
      </c>
      <c r="V41" s="316"/>
      <c r="W41" s="267"/>
      <c r="X41" s="267">
        <f t="shared" si="93"/>
        <v>988.67945541438382</v>
      </c>
      <c r="Y41" s="267">
        <f t="shared" si="94"/>
        <v>971.79279607707156</v>
      </c>
      <c r="Z41" s="317">
        <f t="shared" si="95"/>
        <v>955.16203061645228</v>
      </c>
      <c r="AA41" s="139"/>
      <c r="AB41" s="242"/>
      <c r="AC41" s="242">
        <f t="shared" si="96"/>
        <v>11864.153464972605</v>
      </c>
      <c r="AD41" s="242">
        <f t="shared" si="97"/>
        <v>11661.513552924858</v>
      </c>
      <c r="AE41" s="262">
        <f t="shared" si="98"/>
        <v>11461.944367397427</v>
      </c>
      <c r="AF41" s="322"/>
      <c r="AG41" s="242"/>
      <c r="AH41" s="242">
        <f t="shared" si="99"/>
        <v>1181.6895556564384</v>
      </c>
      <c r="AI41" s="242">
        <f t="shared" si="100"/>
        <v>1161.5062810272857</v>
      </c>
      <c r="AJ41" s="262">
        <f t="shared" si="101"/>
        <v>1141.6288559025272</v>
      </c>
      <c r="AK41" s="322"/>
      <c r="AL41" s="242"/>
      <c r="AM41" s="242">
        <f t="shared" si="102"/>
        <v>14180.27466787726</v>
      </c>
      <c r="AN41" s="242">
        <f t="shared" si="103"/>
        <v>13938.075372327428</v>
      </c>
      <c r="AO41" s="262">
        <f t="shared" si="104"/>
        <v>13699.546270830328</v>
      </c>
      <c r="AP41" s="270">
        <f t="shared" si="31"/>
        <v>1710.3355588510287</v>
      </c>
      <c r="AQ41" s="268">
        <f>AQ40*(1+Revalo_RB!$H100)</f>
        <v>20524.026706212346</v>
      </c>
      <c r="AR41" s="322"/>
      <c r="AS41" s="242"/>
      <c r="AT41" s="242">
        <f t="shared" si="44"/>
        <v>1152.3213119103746</v>
      </c>
      <c r="AU41" s="242">
        <f t="shared" si="45"/>
        <v>1132.6396473073617</v>
      </c>
      <c r="AV41" s="262">
        <f t="shared" si="46"/>
        <v>1113.2562310052372</v>
      </c>
      <c r="AW41" s="139"/>
      <c r="AX41" s="242"/>
      <c r="AY41" s="242">
        <f t="shared" si="32"/>
        <v>13827.855742924496</v>
      </c>
      <c r="AZ41" s="242">
        <f t="shared" si="33"/>
        <v>13591.675767688341</v>
      </c>
      <c r="BA41" s="268">
        <f t="shared" si="34"/>
        <v>13359.074772062846</v>
      </c>
      <c r="BB41" s="322"/>
      <c r="BC41" s="242"/>
      <c r="BD41" s="242">
        <f t="shared" si="105"/>
        <v>1152.3213119103746</v>
      </c>
      <c r="BE41" s="242">
        <f t="shared" si="47"/>
        <v>1132.6396473073617</v>
      </c>
      <c r="BF41" s="262">
        <f t="shared" si="48"/>
        <v>1113.2562310052372</v>
      </c>
      <c r="BG41" s="139"/>
      <c r="BH41" s="242"/>
      <c r="BI41" s="242">
        <f t="shared" si="49"/>
        <v>13827.855742924497</v>
      </c>
      <c r="BJ41" s="242">
        <f t="shared" si="50"/>
        <v>13591.675767688341</v>
      </c>
      <c r="BK41" s="275">
        <f t="shared" si="51"/>
        <v>13359.074772062848</v>
      </c>
      <c r="BL41" s="246"/>
      <c r="BM41" s="242"/>
      <c r="BN41" s="242">
        <f t="shared" si="106"/>
        <v>1563.3850275693294</v>
      </c>
      <c r="BO41" s="242">
        <f t="shared" si="107"/>
        <v>1536.6823887827748</v>
      </c>
      <c r="BP41" s="246">
        <f t="shared" si="108"/>
        <v>1510.3843914128868</v>
      </c>
      <c r="BQ41" s="322"/>
      <c r="BR41" s="242"/>
      <c r="BS41" s="242">
        <f t="shared" si="53"/>
        <v>18760.620330831953</v>
      </c>
      <c r="BT41" s="242">
        <f t="shared" si="54"/>
        <v>18440.188665393296</v>
      </c>
      <c r="BU41" s="329">
        <f t="shared" si="55"/>
        <v>18124.612696954642</v>
      </c>
    </row>
    <row r="42" spans="2:73" x14ac:dyDescent="0.35">
      <c r="B42" s="23">
        <v>2040</v>
      </c>
      <c r="C42" s="68">
        <f t="shared" si="85"/>
        <v>51136</v>
      </c>
      <c r="D42" s="66"/>
      <c r="E42" s="67"/>
      <c r="F42" s="67">
        <f t="shared" si="86"/>
        <v>1895.4622594529174</v>
      </c>
      <c r="G42" s="67">
        <f t="shared" si="87"/>
        <v>1857.5538127926729</v>
      </c>
      <c r="H42" s="143">
        <f t="shared" si="88"/>
        <v>1820.3253665702898</v>
      </c>
      <c r="I42" s="66"/>
      <c r="J42" s="67"/>
      <c r="K42" s="67">
        <f t="shared" si="89"/>
        <v>22745.547113435008</v>
      </c>
      <c r="L42" s="67">
        <f t="shared" si="90"/>
        <v>22290.645753512075</v>
      </c>
      <c r="M42" s="143">
        <f t="shared" si="91"/>
        <v>21843.904398843479</v>
      </c>
      <c r="N42" s="46"/>
      <c r="O42" s="40"/>
      <c r="P42" s="40">
        <v>2.7675000000000116E-2</v>
      </c>
      <c r="Q42" s="40">
        <v>2.4622499999999992E-2</v>
      </c>
      <c r="R42" s="42">
        <v>2.1570000000000089E-2</v>
      </c>
      <c r="S42" s="65"/>
      <c r="T42" s="26">
        <v>2040</v>
      </c>
      <c r="U42" s="27">
        <f t="shared" si="92"/>
        <v>51136</v>
      </c>
      <c r="V42" s="316"/>
      <c r="W42" s="267"/>
      <c r="X42" s="267">
        <f t="shared" si="93"/>
        <v>1016.041159342977</v>
      </c>
      <c r="Y42" s="267">
        <f t="shared" si="94"/>
        <v>995.72076419847917</v>
      </c>
      <c r="Z42" s="317">
        <f t="shared" si="95"/>
        <v>975.76487561684928</v>
      </c>
      <c r="AA42" s="139"/>
      <c r="AB42" s="242"/>
      <c r="AC42" s="242">
        <f t="shared" si="96"/>
        <v>12192.493912115724</v>
      </c>
      <c r="AD42" s="242">
        <f t="shared" si="97"/>
        <v>11948.64917038175</v>
      </c>
      <c r="AE42" s="262">
        <f t="shared" si="98"/>
        <v>11709.178507402192</v>
      </c>
      <c r="AF42" s="322"/>
      <c r="AG42" s="242"/>
      <c r="AH42" s="242">
        <f t="shared" si="99"/>
        <v>1214.3928141092306</v>
      </c>
      <c r="AI42" s="242">
        <f t="shared" si="100"/>
        <v>1190.10546943188</v>
      </c>
      <c r="AJ42" s="262">
        <f t="shared" si="101"/>
        <v>1166.2537903243449</v>
      </c>
      <c r="AK42" s="322"/>
      <c r="AL42" s="242"/>
      <c r="AM42" s="242">
        <f t="shared" si="102"/>
        <v>14572.713769310767</v>
      </c>
      <c r="AN42" s="242">
        <f t="shared" si="103"/>
        <v>14281.26563318256</v>
      </c>
      <c r="AO42" s="262">
        <f t="shared" si="104"/>
        <v>13995.04548389214</v>
      </c>
      <c r="AP42" s="270">
        <f t="shared" si="31"/>
        <v>1740.266431130922</v>
      </c>
      <c r="AQ42" s="268">
        <f>AQ41*(1+Revalo_RB!$H101)</f>
        <v>20883.197173571065</v>
      </c>
      <c r="AR42" s="322"/>
      <c r="AS42" s="242"/>
      <c r="AT42" s="242">
        <f t="shared" si="44"/>
        <v>1184.2118042174943</v>
      </c>
      <c r="AU42" s="242">
        <f t="shared" si="45"/>
        <v>1160.5280670231873</v>
      </c>
      <c r="AV42" s="262">
        <f t="shared" si="46"/>
        <v>1137.2691679080201</v>
      </c>
      <c r="AW42" s="139"/>
      <c r="AX42" s="242"/>
      <c r="AY42" s="242">
        <f t="shared" si="32"/>
        <v>14210.541650609932</v>
      </c>
      <c r="AZ42" s="242">
        <f t="shared" si="33"/>
        <v>13926.336804278248</v>
      </c>
      <c r="BA42" s="268">
        <f t="shared" si="34"/>
        <v>13647.230014896242</v>
      </c>
      <c r="BB42" s="322"/>
      <c r="BC42" s="242"/>
      <c r="BD42" s="242">
        <f t="shared" si="105"/>
        <v>1184.2118042174943</v>
      </c>
      <c r="BE42" s="242">
        <f t="shared" si="47"/>
        <v>1160.5280670231873</v>
      </c>
      <c r="BF42" s="262">
        <f t="shared" si="48"/>
        <v>1137.2691679080201</v>
      </c>
      <c r="BG42" s="139"/>
      <c r="BH42" s="242"/>
      <c r="BI42" s="242">
        <f t="shared" si="49"/>
        <v>14210.541650609935</v>
      </c>
      <c r="BJ42" s="242">
        <f t="shared" si="50"/>
        <v>13926.336804278248</v>
      </c>
      <c r="BK42" s="275">
        <f t="shared" si="51"/>
        <v>13647.230014896244</v>
      </c>
      <c r="BL42" s="246"/>
      <c r="BM42" s="242"/>
      <c r="BN42" s="242">
        <f t="shared" si="106"/>
        <v>1606.6517082073108</v>
      </c>
      <c r="BO42" s="242">
        <f t="shared" si="107"/>
        <v>1574.5193509005785</v>
      </c>
      <c r="BP42" s="246">
        <f t="shared" si="108"/>
        <v>1542.9633827356629</v>
      </c>
      <c r="BQ42" s="322"/>
      <c r="BR42" s="242"/>
      <c r="BS42" s="242">
        <f t="shared" si="53"/>
        <v>19279.82049848773</v>
      </c>
      <c r="BT42" s="242">
        <f t="shared" si="54"/>
        <v>18894.232210806942</v>
      </c>
      <c r="BU42" s="329">
        <f t="shared" si="55"/>
        <v>18515.560592827955</v>
      </c>
    </row>
    <row r="43" spans="2:73" x14ac:dyDescent="0.35">
      <c r="B43" s="23">
        <v>2041</v>
      </c>
      <c r="C43" s="68">
        <f t="shared" si="85"/>
        <v>51502</v>
      </c>
      <c r="D43" s="66"/>
      <c r="E43" s="67"/>
      <c r="F43" s="67">
        <f t="shared" si="86"/>
        <v>1947.9191774832775</v>
      </c>
      <c r="G43" s="67">
        <f t="shared" si="87"/>
        <v>1903.291431548161</v>
      </c>
      <c r="H43" s="143">
        <f t="shared" si="88"/>
        <v>1859.5897847272111</v>
      </c>
      <c r="I43" s="66"/>
      <c r="J43" s="67"/>
      <c r="K43" s="67">
        <f t="shared" si="89"/>
        <v>23375.030129799328</v>
      </c>
      <c r="L43" s="67">
        <f t="shared" si="90"/>
        <v>22839.497178577931</v>
      </c>
      <c r="M43" s="143">
        <f t="shared" si="91"/>
        <v>22315.077416726534</v>
      </c>
      <c r="N43" s="46"/>
      <c r="O43" s="40"/>
      <c r="P43" s="40">
        <v>2.7675000000000338E-2</v>
      </c>
      <c r="Q43" s="40">
        <v>2.4622500000000214E-2</v>
      </c>
      <c r="R43" s="42">
        <v>2.1570000000000089E-2</v>
      </c>
      <c r="S43" s="65"/>
      <c r="T43" s="26">
        <v>2041</v>
      </c>
      <c r="U43" s="27">
        <f t="shared" si="92"/>
        <v>51502</v>
      </c>
      <c r="V43" s="316"/>
      <c r="W43" s="267"/>
      <c r="X43" s="267">
        <f t="shared" ref="X43:X72" si="109">AC43/12</f>
        <v>1044.1600984277941</v>
      </c>
      <c r="Y43" s="267">
        <f t="shared" si="94"/>
        <v>1020.2378987149564</v>
      </c>
      <c r="Z43" s="317">
        <f t="shared" si="95"/>
        <v>996.81212398390483</v>
      </c>
      <c r="AA43" s="139"/>
      <c r="AB43" s="242"/>
      <c r="AC43" s="242">
        <f t="shared" si="96"/>
        <v>12529.92118113353</v>
      </c>
      <c r="AD43" s="242">
        <f t="shared" si="97"/>
        <v>12242.854784579476</v>
      </c>
      <c r="AE43" s="262">
        <f t="shared" si="98"/>
        <v>11961.745487806858</v>
      </c>
      <c r="AF43" s="322"/>
      <c r="AG43" s="242"/>
      <c r="AH43" s="242">
        <f t="shared" si="99"/>
        <v>1248.0011352397039</v>
      </c>
      <c r="AI43" s="242">
        <f t="shared" si="100"/>
        <v>1219.4088413529666</v>
      </c>
      <c r="AJ43" s="262">
        <f t="shared" si="101"/>
        <v>1191.4098845816411</v>
      </c>
      <c r="AK43" s="322"/>
      <c r="AL43" s="242"/>
      <c r="AM43" s="242">
        <f t="shared" si="102"/>
        <v>14976.013622876446</v>
      </c>
      <c r="AN43" s="242">
        <f t="shared" si="103"/>
        <v>14632.9060962356</v>
      </c>
      <c r="AO43" s="262">
        <f t="shared" si="104"/>
        <v>14296.918614979693</v>
      </c>
      <c r="AP43" s="270">
        <f t="shared" si="31"/>
        <v>1770.7210936757135</v>
      </c>
      <c r="AQ43" s="268">
        <f>AQ42*(1+Revalo_RB!$H102)</f>
        <v>21248.653124108561</v>
      </c>
      <c r="AR43" s="322"/>
      <c r="AS43" s="242"/>
      <c r="AT43" s="242">
        <f t="shared" si="44"/>
        <v>1216.9848658992139</v>
      </c>
      <c r="AU43" s="242">
        <f t="shared" si="45"/>
        <v>1189.103169353466</v>
      </c>
      <c r="AV43" s="262">
        <f t="shared" si="46"/>
        <v>1161.8000638597962</v>
      </c>
      <c r="AW43" s="139"/>
      <c r="AX43" s="242"/>
      <c r="AY43" s="242">
        <f t="shared" si="32"/>
        <v>14603.818390790566</v>
      </c>
      <c r="AZ43" s="242">
        <f t="shared" si="33"/>
        <v>14269.238032241592</v>
      </c>
      <c r="BA43" s="268">
        <f t="shared" si="34"/>
        <v>13941.600766317555</v>
      </c>
      <c r="BB43" s="322"/>
      <c r="BC43" s="242"/>
      <c r="BD43" s="242">
        <f t="shared" si="105"/>
        <v>1216.9848658992139</v>
      </c>
      <c r="BE43" s="242">
        <f t="shared" si="47"/>
        <v>1189.103169353466</v>
      </c>
      <c r="BF43" s="262">
        <f t="shared" si="48"/>
        <v>1161.8000638597962</v>
      </c>
      <c r="BG43" s="139"/>
      <c r="BH43" s="242"/>
      <c r="BI43" s="242">
        <f t="shared" si="49"/>
        <v>14603.81839079057</v>
      </c>
      <c r="BJ43" s="242">
        <f t="shared" si="50"/>
        <v>14269.238032241592</v>
      </c>
      <c r="BK43" s="275">
        <f t="shared" si="51"/>
        <v>13941.600766317557</v>
      </c>
      <c r="BL43" s="246"/>
      <c r="BM43" s="242"/>
      <c r="BN43" s="242">
        <f t="shared" si="106"/>
        <v>1651.1157942319487</v>
      </c>
      <c r="BO43" s="242">
        <f t="shared" si="107"/>
        <v>1613.2879536181283</v>
      </c>
      <c r="BP43" s="246">
        <f t="shared" si="108"/>
        <v>1576.2451029012711</v>
      </c>
      <c r="BQ43" s="322"/>
      <c r="BR43" s="242"/>
      <c r="BS43" s="242">
        <f t="shared" si="53"/>
        <v>19813.389530783385</v>
      </c>
      <c r="BT43" s="242">
        <f t="shared" si="54"/>
        <v>19359.455443417541</v>
      </c>
      <c r="BU43" s="329">
        <f t="shared" si="55"/>
        <v>18914.941234815255</v>
      </c>
    </row>
    <row r="44" spans="2:73" x14ac:dyDescent="0.35">
      <c r="B44" s="23">
        <v>2042</v>
      </c>
      <c r="C44" s="68">
        <f t="shared" si="85"/>
        <v>51867</v>
      </c>
      <c r="D44" s="66"/>
      <c r="E44" s="67"/>
      <c r="F44" s="67">
        <f t="shared" si="86"/>
        <v>2001.8278407201274</v>
      </c>
      <c r="G44" s="67">
        <f t="shared" si="87"/>
        <v>1950.1552248214555</v>
      </c>
      <c r="H44" s="143">
        <f t="shared" si="88"/>
        <v>1899.7011363837771</v>
      </c>
      <c r="I44" s="66"/>
      <c r="J44" s="67"/>
      <c r="K44" s="67">
        <f t="shared" si="89"/>
        <v>24021.93408864153</v>
      </c>
      <c r="L44" s="67">
        <f t="shared" si="90"/>
        <v>23401.862697857465</v>
      </c>
      <c r="M44" s="143">
        <f t="shared" si="91"/>
        <v>22796.413636605324</v>
      </c>
      <c r="N44" s="46"/>
      <c r="O44" s="40"/>
      <c r="P44" s="40">
        <v>2.7675000000000116E-2</v>
      </c>
      <c r="Q44" s="40">
        <v>2.4622499999999992E-2</v>
      </c>
      <c r="R44" s="42">
        <v>2.1570000000000089E-2</v>
      </c>
      <c r="S44" s="65"/>
      <c r="T44" s="26">
        <v>2042</v>
      </c>
      <c r="U44" s="27">
        <f t="shared" si="92"/>
        <v>51867</v>
      </c>
      <c r="V44" s="316"/>
      <c r="W44" s="267"/>
      <c r="X44" s="267">
        <f t="shared" si="109"/>
        <v>1073.0572291517835</v>
      </c>
      <c r="Y44" s="267">
        <f t="shared" si="94"/>
        <v>1045.3587063760654</v>
      </c>
      <c r="Z44" s="317">
        <f t="shared" si="95"/>
        <v>1018.3133614982377</v>
      </c>
      <c r="AA44" s="139"/>
      <c r="AB44" s="242"/>
      <c r="AC44" s="242">
        <f t="shared" si="96"/>
        <v>12876.686749821401</v>
      </c>
      <c r="AD44" s="242">
        <f t="shared" si="97"/>
        <v>12544.304476512785</v>
      </c>
      <c r="AE44" s="262">
        <f t="shared" si="98"/>
        <v>12219.760337978852</v>
      </c>
      <c r="AF44" s="322"/>
      <c r="AG44" s="242"/>
      <c r="AH44" s="242">
        <f t="shared" si="99"/>
        <v>1282.539566657463</v>
      </c>
      <c r="AI44" s="242">
        <f t="shared" si="100"/>
        <v>1249.43373554918</v>
      </c>
      <c r="AJ44" s="262">
        <f t="shared" si="101"/>
        <v>1217.1085957920673</v>
      </c>
      <c r="AK44" s="322"/>
      <c r="AL44" s="242"/>
      <c r="AM44" s="242">
        <f t="shared" si="102"/>
        <v>15390.474799889555</v>
      </c>
      <c r="AN44" s="242">
        <f t="shared" si="103"/>
        <v>14993.204826590161</v>
      </c>
      <c r="AO44" s="262">
        <f t="shared" si="104"/>
        <v>14605.303149504807</v>
      </c>
      <c r="AP44" s="270">
        <f t="shared" si="31"/>
        <v>1801.7087128150386</v>
      </c>
      <c r="AQ44" s="268">
        <f>AQ43*(1+Revalo_RB!$H103)</f>
        <v>21620.504553780462</v>
      </c>
      <c r="AR44" s="322"/>
      <c r="AS44" s="242"/>
      <c r="AT44" s="242">
        <f t="shared" si="44"/>
        <v>1250.6649220629747</v>
      </c>
      <c r="AU44" s="242">
        <f t="shared" si="45"/>
        <v>1218.3818621408716</v>
      </c>
      <c r="AV44" s="262">
        <f t="shared" si="46"/>
        <v>1186.8600912372522</v>
      </c>
      <c r="AW44" s="139"/>
      <c r="AX44" s="242"/>
      <c r="AY44" s="242">
        <f t="shared" si="32"/>
        <v>15007.979064755697</v>
      </c>
      <c r="AZ44" s="242">
        <f t="shared" si="33"/>
        <v>14620.58234569046</v>
      </c>
      <c r="BA44" s="268">
        <f t="shared" si="34"/>
        <v>14242.321094847026</v>
      </c>
      <c r="BB44" s="322"/>
      <c r="BC44" s="242"/>
      <c r="BD44" s="242">
        <f t="shared" si="105"/>
        <v>1250.6649220629747</v>
      </c>
      <c r="BE44" s="242">
        <f t="shared" si="47"/>
        <v>1218.3818621408716</v>
      </c>
      <c r="BF44" s="262">
        <f t="shared" si="48"/>
        <v>1186.8600912372522</v>
      </c>
      <c r="BG44" s="139"/>
      <c r="BH44" s="242"/>
      <c r="BI44" s="242">
        <f t="shared" si="49"/>
        <v>15007.9790647557</v>
      </c>
      <c r="BJ44" s="242">
        <f t="shared" si="50"/>
        <v>14620.58234569046</v>
      </c>
      <c r="BK44" s="275">
        <f t="shared" si="51"/>
        <v>14242.321094847026</v>
      </c>
      <c r="BL44" s="246"/>
      <c r="BM44" s="242"/>
      <c r="BN44" s="242">
        <f t="shared" si="106"/>
        <v>1696.810423837318</v>
      </c>
      <c r="BO44" s="242">
        <f t="shared" si="107"/>
        <v>1653.0111362560908</v>
      </c>
      <c r="BP44" s="246">
        <f t="shared" si="108"/>
        <v>1610.2447097708518</v>
      </c>
      <c r="BQ44" s="322"/>
      <c r="BR44" s="242"/>
      <c r="BS44" s="242">
        <f t="shared" si="53"/>
        <v>20361.725086047816</v>
      </c>
      <c r="BT44" s="242">
        <f t="shared" si="54"/>
        <v>19836.133635073089</v>
      </c>
      <c r="BU44" s="329">
        <f t="shared" si="55"/>
        <v>19322.936517250222</v>
      </c>
    </row>
    <row r="45" spans="2:73" x14ac:dyDescent="0.35">
      <c r="B45" s="23">
        <v>2043</v>
      </c>
      <c r="C45" s="68">
        <f t="shared" si="85"/>
        <v>52232</v>
      </c>
      <c r="D45" s="66"/>
      <c r="E45" s="67"/>
      <c r="F45" s="67">
        <f t="shared" si="86"/>
        <v>2057.2284262120565</v>
      </c>
      <c r="G45" s="67">
        <f t="shared" si="87"/>
        <v>1998.1729218446217</v>
      </c>
      <c r="H45" s="143">
        <f t="shared" si="88"/>
        <v>1940.6776898955754</v>
      </c>
      <c r="I45" s="66"/>
      <c r="J45" s="67"/>
      <c r="K45" s="67">
        <f t="shared" si="89"/>
        <v>24686.741114544679</v>
      </c>
      <c r="L45" s="67">
        <f t="shared" si="90"/>
        <v>23978.07506213546</v>
      </c>
      <c r="M45" s="143">
        <f t="shared" si="91"/>
        <v>23288.132278746903</v>
      </c>
      <c r="N45" s="46"/>
      <c r="O45" s="40"/>
      <c r="P45" s="40">
        <v>2.7674999999999894E-2</v>
      </c>
      <c r="Q45" s="40">
        <v>2.4622499999999992E-2</v>
      </c>
      <c r="R45" s="42">
        <v>2.1570000000000089E-2</v>
      </c>
      <c r="S45" s="65"/>
      <c r="T45" s="26">
        <v>2043</v>
      </c>
      <c r="U45" s="27">
        <f t="shared" si="92"/>
        <v>52232</v>
      </c>
      <c r="V45" s="316"/>
      <c r="W45" s="267"/>
      <c r="X45" s="267">
        <f t="shared" si="109"/>
        <v>1102.7540879685589</v>
      </c>
      <c r="Y45" s="267">
        <f t="shared" si="94"/>
        <v>1071.0980511238101</v>
      </c>
      <c r="Z45" s="317">
        <f t="shared" si="95"/>
        <v>1040.2783807057547</v>
      </c>
      <c r="AA45" s="139"/>
      <c r="AB45" s="242"/>
      <c r="AC45" s="242">
        <f t="shared" si="96"/>
        <v>13233.049055622707</v>
      </c>
      <c r="AD45" s="242">
        <f t="shared" si="97"/>
        <v>12853.176613485721</v>
      </c>
      <c r="AE45" s="262">
        <f t="shared" si="98"/>
        <v>12483.340568469057</v>
      </c>
      <c r="AF45" s="322"/>
      <c r="AG45" s="242"/>
      <c r="AH45" s="242">
        <f t="shared" si="99"/>
        <v>1318.033849164708</v>
      </c>
      <c r="AI45" s="242">
        <f t="shared" si="100"/>
        <v>1280.1979177027397</v>
      </c>
      <c r="AJ45" s="262">
        <f t="shared" si="101"/>
        <v>1243.3616282033022</v>
      </c>
      <c r="AK45" s="322"/>
      <c r="AL45" s="242"/>
      <c r="AM45" s="242">
        <f t="shared" si="102"/>
        <v>15816.406189976497</v>
      </c>
      <c r="AN45" s="242">
        <f t="shared" si="103"/>
        <v>15362.375012432876</v>
      </c>
      <c r="AO45" s="262">
        <f t="shared" si="104"/>
        <v>14920.339538439626</v>
      </c>
      <c r="AP45" s="270">
        <f t="shared" si="31"/>
        <v>1833.2386152893016</v>
      </c>
      <c r="AQ45" s="268">
        <f>AQ44*(1+Revalo_RB!$H104)</f>
        <v>21998.86338347162</v>
      </c>
      <c r="AR45" s="322"/>
      <c r="AS45" s="242"/>
      <c r="AT45" s="242">
        <f t="shared" si="44"/>
        <v>1285.2770737810674</v>
      </c>
      <c r="AU45" s="242">
        <f t="shared" si="45"/>
        <v>1248.3814695414353</v>
      </c>
      <c r="AV45" s="262">
        <f t="shared" si="46"/>
        <v>1212.4606634052398</v>
      </c>
      <c r="AW45" s="139"/>
      <c r="AX45" s="242"/>
      <c r="AY45" s="242">
        <f t="shared" si="32"/>
        <v>15423.324885372809</v>
      </c>
      <c r="AZ45" s="242">
        <f t="shared" si="33"/>
        <v>14980.577634497224</v>
      </c>
      <c r="BA45" s="268">
        <f t="shared" si="34"/>
        <v>14549.527960862877</v>
      </c>
      <c r="BB45" s="322"/>
      <c r="BC45" s="242"/>
      <c r="BD45" s="242">
        <f t="shared" si="105"/>
        <v>1285.2770737810674</v>
      </c>
      <c r="BE45" s="242">
        <f t="shared" si="47"/>
        <v>1248.3814695414353</v>
      </c>
      <c r="BF45" s="262">
        <f t="shared" si="48"/>
        <v>1212.4606634052398</v>
      </c>
      <c r="BG45" s="139"/>
      <c r="BH45" s="242"/>
      <c r="BI45" s="242">
        <f t="shared" si="49"/>
        <v>15423.324885372813</v>
      </c>
      <c r="BJ45" s="242">
        <f t="shared" si="50"/>
        <v>14980.577634497224</v>
      </c>
      <c r="BK45" s="275">
        <f t="shared" si="51"/>
        <v>14549.527960862877</v>
      </c>
      <c r="BL45" s="246"/>
      <c r="BM45" s="242"/>
      <c r="BN45" s="242">
        <f t="shared" si="106"/>
        <v>1743.7696523170155</v>
      </c>
      <c r="BO45" s="242">
        <f t="shared" si="107"/>
        <v>1693.7124029585564</v>
      </c>
      <c r="BP45" s="246">
        <f t="shared" si="108"/>
        <v>1644.9776881606092</v>
      </c>
      <c r="BQ45" s="322"/>
      <c r="BR45" s="242"/>
      <c r="BS45" s="242">
        <f t="shared" si="53"/>
        <v>20925.235827804187</v>
      </c>
      <c r="BT45" s="242">
        <f t="shared" si="54"/>
        <v>20324.548835502676</v>
      </c>
      <c r="BU45" s="329">
        <f t="shared" si="55"/>
        <v>19739.73225792731</v>
      </c>
    </row>
    <row r="46" spans="2:73" x14ac:dyDescent="0.35">
      <c r="B46" s="23">
        <v>2044</v>
      </c>
      <c r="C46" s="68">
        <f t="shared" si="85"/>
        <v>52597</v>
      </c>
      <c r="D46" s="66"/>
      <c r="E46" s="67"/>
      <c r="F46" s="67">
        <f t="shared" si="86"/>
        <v>2114.1622229074756</v>
      </c>
      <c r="G46" s="67">
        <f t="shared" si="87"/>
        <v>2047.3729346127404</v>
      </c>
      <c r="H46" s="143">
        <f t="shared" si="88"/>
        <v>1982.5381076666226</v>
      </c>
      <c r="I46" s="66"/>
      <c r="J46" s="67"/>
      <c r="K46" s="67">
        <f t="shared" si="89"/>
        <v>25369.946674889707</v>
      </c>
      <c r="L46" s="67">
        <f t="shared" si="90"/>
        <v>24568.475215352886</v>
      </c>
      <c r="M46" s="143">
        <f t="shared" si="91"/>
        <v>23790.457291999472</v>
      </c>
      <c r="N46" s="46"/>
      <c r="O46" s="40"/>
      <c r="P46" s="40">
        <v>2.7675000000000116E-2</v>
      </c>
      <c r="Q46" s="40">
        <v>2.462249999999977E-2</v>
      </c>
      <c r="R46" s="42">
        <v>2.1569999999999867E-2</v>
      </c>
      <c r="S46" s="65"/>
      <c r="T46" s="26">
        <v>2044</v>
      </c>
      <c r="U46" s="27">
        <f t="shared" si="92"/>
        <v>52597</v>
      </c>
      <c r="V46" s="316"/>
      <c r="W46" s="267"/>
      <c r="X46" s="267">
        <f t="shared" si="109"/>
        <v>1133.2728073530889</v>
      </c>
      <c r="Y46" s="267">
        <f t="shared" si="94"/>
        <v>1097.4711628876059</v>
      </c>
      <c r="Z46" s="317">
        <f t="shared" si="95"/>
        <v>1062.7171853775778</v>
      </c>
      <c r="AA46" s="139"/>
      <c r="AB46" s="242"/>
      <c r="AC46" s="242">
        <f t="shared" si="96"/>
        <v>13599.273688237066</v>
      </c>
      <c r="AD46" s="242">
        <f t="shared" si="97"/>
        <v>13169.65395465127</v>
      </c>
      <c r="AE46" s="262">
        <f t="shared" si="98"/>
        <v>12752.606224530933</v>
      </c>
      <c r="AF46" s="322"/>
      <c r="AG46" s="242"/>
      <c r="AH46" s="242">
        <f t="shared" si="99"/>
        <v>1354.5104359403415</v>
      </c>
      <c r="AI46" s="242">
        <f t="shared" si="100"/>
        <v>1311.719590931375</v>
      </c>
      <c r="AJ46" s="262">
        <f t="shared" si="101"/>
        <v>1270.1809385236472</v>
      </c>
      <c r="AK46" s="322"/>
      <c r="AL46" s="242"/>
      <c r="AM46" s="242">
        <f t="shared" si="102"/>
        <v>16254.125231284099</v>
      </c>
      <c r="AN46" s="242">
        <f t="shared" si="103"/>
        <v>15740.6350911765</v>
      </c>
      <c r="AO46" s="262">
        <f t="shared" si="104"/>
        <v>15242.171262283766</v>
      </c>
      <c r="AP46" s="270">
        <f t="shared" si="31"/>
        <v>1865.3202910568646</v>
      </c>
      <c r="AQ46" s="268">
        <f>AQ45*(1+Revalo_RB!$H105)</f>
        <v>22383.843492682376</v>
      </c>
      <c r="AR46" s="322"/>
      <c r="AS46" s="242"/>
      <c r="AT46" s="242">
        <f t="shared" si="44"/>
        <v>1320.8471167979585</v>
      </c>
      <c r="AU46" s="242">
        <f t="shared" si="45"/>
        <v>1279.1197422752191</v>
      </c>
      <c r="AV46" s="262">
        <f t="shared" si="46"/>
        <v>1238.6134399148907</v>
      </c>
      <c r="AW46" s="139"/>
      <c r="AX46" s="242"/>
      <c r="AY46" s="242">
        <f t="shared" si="32"/>
        <v>15850.165401575503</v>
      </c>
      <c r="AZ46" s="242">
        <f t="shared" si="33"/>
        <v>15349.436907302628</v>
      </c>
      <c r="BA46" s="268">
        <f t="shared" si="34"/>
        <v>14863.361278978688</v>
      </c>
      <c r="BB46" s="322"/>
      <c r="BC46" s="242"/>
      <c r="BD46" s="242">
        <f t="shared" si="105"/>
        <v>1320.8471167979585</v>
      </c>
      <c r="BE46" s="242">
        <f t="shared" si="47"/>
        <v>1279.1197422752191</v>
      </c>
      <c r="BF46" s="262">
        <f t="shared" si="48"/>
        <v>1238.6134399148907</v>
      </c>
      <c r="BG46" s="139"/>
      <c r="BH46" s="242"/>
      <c r="BI46" s="242">
        <f t="shared" si="49"/>
        <v>15850.165401575507</v>
      </c>
      <c r="BJ46" s="242">
        <f t="shared" si="50"/>
        <v>15349.436907302628</v>
      </c>
      <c r="BK46" s="275">
        <f t="shared" si="51"/>
        <v>14863.361278978686</v>
      </c>
      <c r="BL46" s="246"/>
      <c r="BM46" s="242"/>
      <c r="BN46" s="242">
        <f t="shared" si="106"/>
        <v>1792.0284774448892</v>
      </c>
      <c r="BO46" s="242">
        <f t="shared" si="107"/>
        <v>1735.4158366004031</v>
      </c>
      <c r="BP46" s="246">
        <f t="shared" si="108"/>
        <v>1680.4598568942331</v>
      </c>
      <c r="BQ46" s="322"/>
      <c r="BR46" s="242"/>
      <c r="BS46" s="242">
        <f t="shared" si="53"/>
        <v>21504.34172933867</v>
      </c>
      <c r="BT46" s="242">
        <f t="shared" si="54"/>
        <v>20824.990039204837</v>
      </c>
      <c r="BU46" s="329">
        <f t="shared" si="55"/>
        <v>20165.518282730798</v>
      </c>
    </row>
    <row r="47" spans="2:73" x14ac:dyDescent="0.35">
      <c r="B47" s="23">
        <v>2045</v>
      </c>
      <c r="C47" s="68">
        <f t="shared" si="85"/>
        <v>52963</v>
      </c>
      <c r="D47" s="66"/>
      <c r="E47" s="67"/>
      <c r="F47" s="67">
        <f t="shared" si="86"/>
        <v>2172.6716624264395</v>
      </c>
      <c r="G47" s="67">
        <f t="shared" si="87"/>
        <v>2097.7843746952426</v>
      </c>
      <c r="H47" s="143">
        <f t="shared" si="88"/>
        <v>2025.3014546489919</v>
      </c>
      <c r="I47" s="66"/>
      <c r="J47" s="67"/>
      <c r="K47" s="67">
        <f t="shared" si="89"/>
        <v>26072.059949117276</v>
      </c>
      <c r="L47" s="67">
        <f t="shared" si="90"/>
        <v>25173.412496342913</v>
      </c>
      <c r="M47" s="143">
        <f t="shared" si="91"/>
        <v>24303.617455787902</v>
      </c>
      <c r="N47" s="46"/>
      <c r="O47" s="40"/>
      <c r="P47" s="40">
        <v>2.7674999999999894E-2</v>
      </c>
      <c r="Q47" s="40">
        <v>2.4622499999999992E-2</v>
      </c>
      <c r="R47" s="42">
        <v>2.1570000000000089E-2</v>
      </c>
      <c r="S47" s="65"/>
      <c r="T47" s="26">
        <v>2045</v>
      </c>
      <c r="U47" s="27">
        <f t="shared" si="92"/>
        <v>52963</v>
      </c>
      <c r="V47" s="316"/>
      <c r="W47" s="267"/>
      <c r="X47" s="267">
        <f t="shared" si="109"/>
        <v>1164.6361322965856</v>
      </c>
      <c r="Y47" s="267">
        <f t="shared" si="94"/>
        <v>1124.493646595806</v>
      </c>
      <c r="Z47" s="317">
        <f t="shared" si="95"/>
        <v>1085.6399950661723</v>
      </c>
      <c r="AA47" s="139"/>
      <c r="AB47" s="242"/>
      <c r="AC47" s="242">
        <f t="shared" si="96"/>
        <v>13975.633587559027</v>
      </c>
      <c r="AD47" s="242">
        <f t="shared" si="97"/>
        <v>13493.923759149671</v>
      </c>
      <c r="AE47" s="262">
        <f t="shared" si="98"/>
        <v>13027.679940794067</v>
      </c>
      <c r="AF47" s="322"/>
      <c r="AG47" s="242"/>
      <c r="AH47" s="242">
        <f t="shared" si="99"/>
        <v>1391.9965122549902</v>
      </c>
      <c r="AI47" s="242">
        <f t="shared" si="100"/>
        <v>1344.0174065590827</v>
      </c>
      <c r="AJ47" s="262">
        <f t="shared" si="101"/>
        <v>1297.5787413676023</v>
      </c>
      <c r="AK47" s="322"/>
      <c r="AL47" s="242"/>
      <c r="AM47" s="242">
        <f t="shared" si="102"/>
        <v>16703.958147059882</v>
      </c>
      <c r="AN47" s="242">
        <f t="shared" si="103"/>
        <v>16128.208878708992</v>
      </c>
      <c r="AO47" s="262">
        <f t="shared" si="104"/>
        <v>15570.944896411227</v>
      </c>
      <c r="AP47" s="270">
        <f t="shared" si="31"/>
        <v>1897.9633961503598</v>
      </c>
      <c r="AQ47" s="268">
        <f>AQ46*(1+Revalo_RB!$H106)</f>
        <v>22775.560753804319</v>
      </c>
      <c r="AR47" s="322"/>
      <c r="AS47" s="242"/>
      <c r="AT47" s="242">
        <f t="shared" si="44"/>
        <v>1357.401560755342</v>
      </c>
      <c r="AU47" s="242">
        <f t="shared" si="45"/>
        <v>1310.6148681293905</v>
      </c>
      <c r="AV47" s="262">
        <f t="shared" si="46"/>
        <v>1265.3303318138549</v>
      </c>
      <c r="AW47" s="139"/>
      <c r="AX47" s="242"/>
      <c r="AY47" s="242">
        <f t="shared" si="32"/>
        <v>16288.818729064104</v>
      </c>
      <c r="AZ47" s="242">
        <f t="shared" si="33"/>
        <v>15727.378417552687</v>
      </c>
      <c r="BA47" s="268">
        <f t="shared" si="34"/>
        <v>15183.963981766259</v>
      </c>
      <c r="BB47" s="322"/>
      <c r="BC47" s="242"/>
      <c r="BD47" s="242">
        <f t="shared" si="105"/>
        <v>1357.401560755342</v>
      </c>
      <c r="BE47" s="242">
        <f t="shared" si="47"/>
        <v>1310.6148681293905</v>
      </c>
      <c r="BF47" s="262">
        <f t="shared" si="48"/>
        <v>1265.3303318138549</v>
      </c>
      <c r="BG47" s="139"/>
      <c r="BH47" s="242"/>
      <c r="BI47" s="242">
        <f t="shared" si="49"/>
        <v>16288.818729064107</v>
      </c>
      <c r="BJ47" s="242">
        <f t="shared" si="50"/>
        <v>15727.378417552687</v>
      </c>
      <c r="BK47" s="275">
        <f t="shared" si="51"/>
        <v>15183.963981766257</v>
      </c>
      <c r="BL47" s="246"/>
      <c r="BM47" s="242"/>
      <c r="BN47" s="242">
        <f t="shared" si="106"/>
        <v>1841.6228655581763</v>
      </c>
      <c r="BO47" s="242">
        <f t="shared" si="107"/>
        <v>1778.1461130370965</v>
      </c>
      <c r="BP47" s="246">
        <f t="shared" si="108"/>
        <v>1716.707376007442</v>
      </c>
      <c r="BQ47" s="322"/>
      <c r="BR47" s="242"/>
      <c r="BS47" s="242">
        <f t="shared" si="53"/>
        <v>22099.474386698115</v>
      </c>
      <c r="BT47" s="242">
        <f t="shared" si="54"/>
        <v>21337.753356445159</v>
      </c>
      <c r="BU47" s="329">
        <f t="shared" si="55"/>
        <v>20600.488512089305</v>
      </c>
    </row>
    <row r="48" spans="2:73" x14ac:dyDescent="0.35">
      <c r="B48" s="23">
        <v>2046</v>
      </c>
      <c r="C48" s="68">
        <f t="shared" si="85"/>
        <v>53328</v>
      </c>
      <c r="D48" s="66"/>
      <c r="E48" s="67"/>
      <c r="F48" s="67">
        <f t="shared" si="86"/>
        <v>2232.8003506840914</v>
      </c>
      <c r="G48" s="67">
        <f t="shared" si="87"/>
        <v>2149.4370704611756</v>
      </c>
      <c r="H48" s="143">
        <f t="shared" si="88"/>
        <v>2068.9872070257707</v>
      </c>
      <c r="I48" s="66"/>
      <c r="J48" s="67"/>
      <c r="K48" s="67">
        <f t="shared" si="89"/>
        <v>26793.604208209097</v>
      </c>
      <c r="L48" s="67">
        <f t="shared" si="90"/>
        <v>25793.244845534107</v>
      </c>
      <c r="M48" s="143">
        <f t="shared" si="91"/>
        <v>24827.846484309248</v>
      </c>
      <c r="N48" s="46"/>
      <c r="O48" s="40"/>
      <c r="P48" s="40">
        <v>2.7675000000000116E-2</v>
      </c>
      <c r="Q48" s="40">
        <v>2.462249999999977E-2</v>
      </c>
      <c r="R48" s="42">
        <v>2.1570000000000089E-2</v>
      </c>
      <c r="S48" s="65"/>
      <c r="T48" s="26">
        <v>2046</v>
      </c>
      <c r="U48" s="27">
        <f t="shared" si="92"/>
        <v>53328</v>
      </c>
      <c r="V48" s="316"/>
      <c r="W48" s="267"/>
      <c r="X48" s="267">
        <f t="shared" si="109"/>
        <v>1196.8674372578937</v>
      </c>
      <c r="Y48" s="267">
        <f t="shared" si="94"/>
        <v>1152.1814914091108</v>
      </c>
      <c r="Z48" s="317">
        <f t="shared" si="95"/>
        <v>1109.0572497597498</v>
      </c>
      <c r="AA48" s="139"/>
      <c r="AB48" s="242"/>
      <c r="AC48" s="242">
        <f t="shared" si="96"/>
        <v>14362.409247094723</v>
      </c>
      <c r="AD48" s="242">
        <f t="shared" si="97"/>
        <v>13826.17789690933</v>
      </c>
      <c r="AE48" s="262">
        <f t="shared" si="98"/>
        <v>13308.686997116996</v>
      </c>
      <c r="AF48" s="322"/>
      <c r="AG48" s="242"/>
      <c r="AH48" s="242">
        <f t="shared" si="99"/>
        <v>1430.5200157316472</v>
      </c>
      <c r="AI48" s="242">
        <f t="shared" si="100"/>
        <v>1377.1104751520834</v>
      </c>
      <c r="AJ48" s="262">
        <f t="shared" si="101"/>
        <v>1325.5675148189016</v>
      </c>
      <c r="AK48" s="322"/>
      <c r="AL48" s="242"/>
      <c r="AM48" s="242">
        <f t="shared" si="102"/>
        <v>17166.240188779768</v>
      </c>
      <c r="AN48" s="242">
        <f t="shared" si="103"/>
        <v>16525.325701825001</v>
      </c>
      <c r="AO48" s="262">
        <f t="shared" si="104"/>
        <v>15906.810177826819</v>
      </c>
      <c r="AP48" s="270">
        <f t="shared" si="31"/>
        <v>1931.1777555829913</v>
      </c>
      <c r="AQ48" s="268">
        <f>AQ47*(1+Revalo_RB!$H107)</f>
        <v>23174.133066995895</v>
      </c>
      <c r="AR48" s="322"/>
      <c r="AS48" s="242"/>
      <c r="AT48" s="242">
        <f t="shared" si="44"/>
        <v>1394.967648949246</v>
      </c>
      <c r="AU48" s="242">
        <f t="shared" si="45"/>
        <v>1342.8854827199063</v>
      </c>
      <c r="AV48" s="262">
        <f t="shared" si="46"/>
        <v>1292.6235070710798</v>
      </c>
      <c r="AW48" s="139"/>
      <c r="AX48" s="242"/>
      <c r="AY48" s="242">
        <f t="shared" si="32"/>
        <v>16739.611787390953</v>
      </c>
      <c r="AZ48" s="242">
        <f t="shared" si="33"/>
        <v>16114.625792638875</v>
      </c>
      <c r="BA48" s="268">
        <f t="shared" si="34"/>
        <v>15511.482084852958</v>
      </c>
      <c r="BB48" s="322"/>
      <c r="BC48" s="242"/>
      <c r="BD48" s="242">
        <f t="shared" si="105"/>
        <v>1394.967648949246</v>
      </c>
      <c r="BE48" s="242">
        <f t="shared" si="47"/>
        <v>1342.8854827199063</v>
      </c>
      <c r="BF48" s="262">
        <f t="shared" si="48"/>
        <v>1292.6235070710798</v>
      </c>
      <c r="BG48" s="139"/>
      <c r="BH48" s="242"/>
      <c r="BI48" s="242">
        <f t="shared" si="49"/>
        <v>16739.611787390957</v>
      </c>
      <c r="BJ48" s="242">
        <f t="shared" si="50"/>
        <v>16114.625792638875</v>
      </c>
      <c r="BK48" s="275">
        <f t="shared" si="51"/>
        <v>15511.482084852956</v>
      </c>
      <c r="BL48" s="246"/>
      <c r="BM48" s="242"/>
      <c r="BN48" s="242">
        <f t="shared" si="106"/>
        <v>1892.5897783624989</v>
      </c>
      <c r="BO48" s="242">
        <f t="shared" si="107"/>
        <v>1821.9285157053521</v>
      </c>
      <c r="BP48" s="246">
        <f t="shared" si="108"/>
        <v>1753.7367541079227</v>
      </c>
      <c r="BQ48" s="322"/>
      <c r="BR48" s="242"/>
      <c r="BS48" s="242">
        <f t="shared" si="53"/>
        <v>22711.077340349988</v>
      </c>
      <c r="BT48" s="242">
        <f t="shared" si="54"/>
        <v>21863.142188464226</v>
      </c>
      <c r="BU48" s="329">
        <f t="shared" si="55"/>
        <v>21044.841049295072</v>
      </c>
    </row>
    <row r="49" spans="2:73" x14ac:dyDescent="0.35">
      <c r="B49" s="23">
        <v>2047</v>
      </c>
      <c r="C49" s="68">
        <f t="shared" si="85"/>
        <v>53693</v>
      </c>
      <c r="D49" s="66"/>
      <c r="E49" s="67"/>
      <c r="F49" s="67">
        <f t="shared" si="86"/>
        <v>2294.5931003892738</v>
      </c>
      <c r="G49" s="67">
        <f t="shared" si="87"/>
        <v>2202.361584728606</v>
      </c>
      <c r="H49" s="143">
        <f t="shared" si="88"/>
        <v>2113.6152610813169</v>
      </c>
      <c r="I49" s="66"/>
      <c r="J49" s="67"/>
      <c r="K49" s="67">
        <f t="shared" si="89"/>
        <v>27535.117204671285</v>
      </c>
      <c r="L49" s="67">
        <f t="shared" si="90"/>
        <v>26428.339016743274</v>
      </c>
      <c r="M49" s="143">
        <f t="shared" si="91"/>
        <v>25363.383132975803</v>
      </c>
      <c r="N49" s="46"/>
      <c r="O49" s="40"/>
      <c r="P49" s="40">
        <v>2.7675000000000116E-2</v>
      </c>
      <c r="Q49" s="40">
        <v>2.4622499999999992E-2</v>
      </c>
      <c r="R49" s="42">
        <v>2.1570000000000089E-2</v>
      </c>
      <c r="S49" s="65"/>
      <c r="T49" s="26">
        <v>2047</v>
      </c>
      <c r="U49" s="27">
        <f t="shared" si="92"/>
        <v>53693</v>
      </c>
      <c r="V49" s="316"/>
      <c r="W49" s="267"/>
      <c r="X49" s="267">
        <f t="shared" si="109"/>
        <v>1229.9907435840059</v>
      </c>
      <c r="Y49" s="267">
        <f t="shared" si="94"/>
        <v>1180.5510801813316</v>
      </c>
      <c r="Z49" s="317">
        <f t="shared" si="95"/>
        <v>1132.9796146370675</v>
      </c>
      <c r="AA49" s="139"/>
      <c r="AB49" s="242"/>
      <c r="AC49" s="242">
        <f t="shared" si="96"/>
        <v>14759.888923008071</v>
      </c>
      <c r="AD49" s="242">
        <f t="shared" si="97"/>
        <v>14166.612962175979</v>
      </c>
      <c r="AE49" s="262">
        <f t="shared" si="98"/>
        <v>13595.755375644811</v>
      </c>
      <c r="AF49" s="322"/>
      <c r="AG49" s="242"/>
      <c r="AH49" s="242">
        <f t="shared" si="99"/>
        <v>1470.1096571670207</v>
      </c>
      <c r="AI49" s="242">
        <f t="shared" si="100"/>
        <v>1411.0183778265155</v>
      </c>
      <c r="AJ49" s="262">
        <f t="shared" si="101"/>
        <v>1354.1600061135455</v>
      </c>
      <c r="AK49" s="322"/>
      <c r="AL49" s="242"/>
      <c r="AM49" s="242">
        <f t="shared" si="102"/>
        <v>17641.315886004249</v>
      </c>
      <c r="AN49" s="242">
        <f t="shared" si="103"/>
        <v>16932.220533918186</v>
      </c>
      <c r="AO49" s="262">
        <f t="shared" si="104"/>
        <v>16249.920073362546</v>
      </c>
      <c r="AP49" s="270">
        <f t="shared" si="31"/>
        <v>1964.9733663056938</v>
      </c>
      <c r="AQ49" s="268">
        <f>AQ48*(1+Revalo_RB!$H108)</f>
        <v>23579.680395668325</v>
      </c>
      <c r="AR49" s="322"/>
      <c r="AS49" s="242"/>
      <c r="AT49" s="242">
        <f t="shared" si="44"/>
        <v>1433.5733786339167</v>
      </c>
      <c r="AU49" s="242">
        <f t="shared" si="45"/>
        <v>1375.9506805181773</v>
      </c>
      <c r="AV49" s="262">
        <f t="shared" si="46"/>
        <v>1320.5053961186031</v>
      </c>
      <c r="AW49" s="139"/>
      <c r="AX49" s="242"/>
      <c r="AY49" s="242">
        <f t="shared" si="32"/>
        <v>17202.880543607</v>
      </c>
      <c r="AZ49" s="242">
        <f t="shared" si="33"/>
        <v>16511.408166218127</v>
      </c>
      <c r="BA49" s="268">
        <f t="shared" si="34"/>
        <v>15846.064753423238</v>
      </c>
      <c r="BB49" s="322"/>
      <c r="BC49" s="242"/>
      <c r="BD49" s="242">
        <f t="shared" si="105"/>
        <v>1433.5733786339167</v>
      </c>
      <c r="BE49" s="242">
        <f t="shared" si="47"/>
        <v>1375.9506805181773</v>
      </c>
      <c r="BF49" s="262">
        <f t="shared" si="48"/>
        <v>1320.5053961186031</v>
      </c>
      <c r="BG49" s="139"/>
      <c r="BH49" s="242"/>
      <c r="BI49" s="242">
        <f t="shared" si="49"/>
        <v>17202.880543607003</v>
      </c>
      <c r="BJ49" s="242">
        <f t="shared" si="50"/>
        <v>16511.408166218127</v>
      </c>
      <c r="BK49" s="275">
        <f t="shared" si="51"/>
        <v>15846.064753423236</v>
      </c>
      <c r="BL49" s="246"/>
      <c r="BM49" s="242"/>
      <c r="BN49" s="242">
        <f t="shared" si="106"/>
        <v>1944.9672004786814</v>
      </c>
      <c r="BO49" s="242">
        <f t="shared" si="107"/>
        <v>1866.7889505833073</v>
      </c>
      <c r="BP49" s="246">
        <f t="shared" si="108"/>
        <v>1791.5648558940309</v>
      </c>
      <c r="BQ49" s="322"/>
      <c r="BR49" s="242"/>
      <c r="BS49" s="242">
        <f t="shared" si="53"/>
        <v>23339.606405744176</v>
      </c>
      <c r="BT49" s="242">
        <f t="shared" si="54"/>
        <v>22401.467406999687</v>
      </c>
      <c r="BU49" s="329">
        <f t="shared" si="55"/>
        <v>21498.77827072837</v>
      </c>
    </row>
    <row r="50" spans="2:73" x14ac:dyDescent="0.35">
      <c r="B50" s="23">
        <v>2048</v>
      </c>
      <c r="C50" s="68">
        <f t="shared" si="85"/>
        <v>54058</v>
      </c>
      <c r="D50" s="66"/>
      <c r="E50" s="67"/>
      <c r="F50" s="67">
        <f t="shared" si="86"/>
        <v>2358.095964442547</v>
      </c>
      <c r="G50" s="67">
        <f t="shared" si="87"/>
        <v>2256.5892328485861</v>
      </c>
      <c r="H50" s="143">
        <f t="shared" si="88"/>
        <v>2159.2059422628413</v>
      </c>
      <c r="I50" s="66"/>
      <c r="J50" s="67"/>
      <c r="K50" s="67">
        <f t="shared" si="89"/>
        <v>28297.151573310563</v>
      </c>
      <c r="L50" s="67">
        <f t="shared" si="90"/>
        <v>27079.070794183033</v>
      </c>
      <c r="M50" s="143">
        <f t="shared" si="91"/>
        <v>25910.471307154097</v>
      </c>
      <c r="N50" s="46"/>
      <c r="O50" s="40"/>
      <c r="P50" s="40">
        <v>2.7675000000000116E-2</v>
      </c>
      <c r="Q50" s="40">
        <v>2.4622499999999992E-2</v>
      </c>
      <c r="R50" s="42">
        <v>2.1570000000000089E-2</v>
      </c>
      <c r="S50" s="65"/>
      <c r="T50" s="26">
        <v>2048</v>
      </c>
      <c r="U50" s="27">
        <f t="shared" si="92"/>
        <v>54058</v>
      </c>
      <c r="V50" s="316"/>
      <c r="W50" s="267"/>
      <c r="X50" s="267">
        <f t="shared" si="109"/>
        <v>1264.0307374126935</v>
      </c>
      <c r="Y50" s="267">
        <f t="shared" si="94"/>
        <v>1209.6191991530964</v>
      </c>
      <c r="Z50" s="317">
        <f t="shared" si="95"/>
        <v>1157.4179849247892</v>
      </c>
      <c r="AA50" s="139"/>
      <c r="AB50" s="242"/>
      <c r="AC50" s="242">
        <f t="shared" si="96"/>
        <v>15168.368848952321</v>
      </c>
      <c r="AD50" s="242">
        <f t="shared" si="97"/>
        <v>14515.430389837156</v>
      </c>
      <c r="AE50" s="262">
        <f t="shared" si="98"/>
        <v>13889.015819097471</v>
      </c>
      <c r="AF50" s="322"/>
      <c r="AG50" s="242"/>
      <c r="AH50" s="242">
        <f t="shared" si="99"/>
        <v>1510.7949419291183</v>
      </c>
      <c r="AI50" s="242">
        <f t="shared" si="100"/>
        <v>1445.7611778345488</v>
      </c>
      <c r="AJ50" s="262">
        <f t="shared" si="101"/>
        <v>1383.3692374454147</v>
      </c>
      <c r="AK50" s="322"/>
      <c r="AL50" s="242"/>
      <c r="AM50" s="242">
        <f t="shared" si="102"/>
        <v>18129.53930314942</v>
      </c>
      <c r="AN50" s="242">
        <f t="shared" si="103"/>
        <v>17349.134134014585</v>
      </c>
      <c r="AO50" s="262">
        <f t="shared" si="104"/>
        <v>16600.430849344975</v>
      </c>
      <c r="AP50" s="270">
        <f t="shared" si="31"/>
        <v>1999.3604002160437</v>
      </c>
      <c r="AQ50" s="268">
        <f>AQ49*(1+Revalo_RB!$H109)</f>
        <v>23992.324802592524</v>
      </c>
      <c r="AR50" s="322"/>
      <c r="AS50" s="242"/>
      <c r="AT50" s="242">
        <f t="shared" si="44"/>
        <v>1473.2475218876104</v>
      </c>
      <c r="AU50" s="242">
        <f t="shared" si="45"/>
        <v>1409.8300261492361</v>
      </c>
      <c r="AV50" s="262">
        <f t="shared" si="46"/>
        <v>1348.9886975128816</v>
      </c>
      <c r="AW50" s="139"/>
      <c r="AX50" s="242"/>
      <c r="AY50" s="242">
        <f t="shared" si="32"/>
        <v>17678.970262651324</v>
      </c>
      <c r="AZ50" s="242">
        <f t="shared" si="33"/>
        <v>16917.960313790834</v>
      </c>
      <c r="BA50" s="268">
        <f t="shared" si="34"/>
        <v>16187.864370154579</v>
      </c>
      <c r="BB50" s="322"/>
      <c r="BC50" s="242"/>
      <c r="BD50" s="242">
        <f t="shared" si="105"/>
        <v>1473.2475218876104</v>
      </c>
      <c r="BE50" s="242">
        <f t="shared" si="47"/>
        <v>1409.8300261492361</v>
      </c>
      <c r="BF50" s="262">
        <f t="shared" si="48"/>
        <v>1348.9886975128816</v>
      </c>
      <c r="BG50" s="139"/>
      <c r="BH50" s="242"/>
      <c r="BI50" s="242">
        <f t="shared" si="49"/>
        <v>17678.970262651328</v>
      </c>
      <c r="BJ50" s="242">
        <f t="shared" si="50"/>
        <v>16917.960313790834</v>
      </c>
      <c r="BK50" s="275">
        <f t="shared" si="51"/>
        <v>16187.864370154577</v>
      </c>
      <c r="BL50" s="246"/>
      <c r="BM50" s="242"/>
      <c r="BN50" s="242">
        <f t="shared" si="106"/>
        <v>1998.7941677519291</v>
      </c>
      <c r="BO50" s="242">
        <f t="shared" si="107"/>
        <v>1912.7539615190447</v>
      </c>
      <c r="BP50" s="246">
        <f t="shared" si="108"/>
        <v>1830.2089098356653</v>
      </c>
      <c r="BQ50" s="322"/>
      <c r="BR50" s="242"/>
      <c r="BS50" s="242">
        <f t="shared" si="53"/>
        <v>23985.530013023148</v>
      </c>
      <c r="BT50" s="242">
        <f t="shared" si="54"/>
        <v>22953.047538228537</v>
      </c>
      <c r="BU50" s="329">
        <f t="shared" si="55"/>
        <v>21962.506918027982</v>
      </c>
    </row>
    <row r="51" spans="2:73" x14ac:dyDescent="0.35">
      <c r="B51" s="23">
        <v>2049</v>
      </c>
      <c r="C51" s="68">
        <f t="shared" si="85"/>
        <v>54424</v>
      </c>
      <c r="D51" s="66"/>
      <c r="E51" s="67"/>
      <c r="F51" s="67">
        <f t="shared" si="86"/>
        <v>2423.356270258495</v>
      </c>
      <c r="G51" s="67">
        <f t="shared" si="87"/>
        <v>2312.1521012344001</v>
      </c>
      <c r="H51" s="143">
        <f t="shared" si="88"/>
        <v>2205.780014437451</v>
      </c>
      <c r="I51" s="66"/>
      <c r="J51" s="67"/>
      <c r="K51" s="67">
        <f t="shared" si="89"/>
        <v>29080.27524310194</v>
      </c>
      <c r="L51" s="67">
        <f t="shared" si="90"/>
        <v>27745.825214812801</v>
      </c>
      <c r="M51" s="143">
        <f t="shared" si="91"/>
        <v>26469.360173249413</v>
      </c>
      <c r="N51" s="46"/>
      <c r="O51" s="40"/>
      <c r="P51" s="40">
        <v>2.7675000000000116E-2</v>
      </c>
      <c r="Q51" s="40">
        <v>2.462249999999977E-2</v>
      </c>
      <c r="R51" s="42">
        <v>2.1570000000000089E-2</v>
      </c>
      <c r="S51" s="65"/>
      <c r="T51" s="26">
        <v>2049</v>
      </c>
      <c r="U51" s="27">
        <f t="shared" si="92"/>
        <v>54424</v>
      </c>
      <c r="V51" s="316"/>
      <c r="W51" s="267"/>
      <c r="X51" s="267">
        <f t="shared" si="109"/>
        <v>1299.0127880705897</v>
      </c>
      <c r="Y51" s="267">
        <f t="shared" si="94"/>
        <v>1239.4030478842431</v>
      </c>
      <c r="Z51" s="317">
        <f t="shared" si="95"/>
        <v>1182.383490859617</v>
      </c>
      <c r="AA51" s="139"/>
      <c r="AB51" s="242"/>
      <c r="AC51" s="242">
        <f t="shared" si="96"/>
        <v>15588.153456847078</v>
      </c>
      <c r="AD51" s="242">
        <f t="shared" si="97"/>
        <v>14872.836574610918</v>
      </c>
      <c r="AE51" s="262">
        <f t="shared" si="98"/>
        <v>14188.601890315404</v>
      </c>
      <c r="AF51" s="322"/>
      <c r="AG51" s="242"/>
      <c r="AH51" s="242">
        <f t="shared" si="99"/>
        <v>1552.6061919470069</v>
      </c>
      <c r="AI51" s="242">
        <f t="shared" si="100"/>
        <v>1481.3594324357796</v>
      </c>
      <c r="AJ51" s="262">
        <f t="shared" si="101"/>
        <v>1413.2085118971124</v>
      </c>
      <c r="AK51" s="322"/>
      <c r="AL51" s="242"/>
      <c r="AM51" s="242">
        <f t="shared" si="102"/>
        <v>18631.274303364084</v>
      </c>
      <c r="AN51" s="242">
        <f t="shared" si="103"/>
        <v>17776.313189229353</v>
      </c>
      <c r="AO51" s="262">
        <f t="shared" si="104"/>
        <v>16958.502142765348</v>
      </c>
      <c r="AP51" s="270">
        <f t="shared" si="31"/>
        <v>2034.3492072198244</v>
      </c>
      <c r="AQ51" s="268">
        <f>AQ50*(1+Revalo_RB!$H110)</f>
        <v>24412.190486637894</v>
      </c>
      <c r="AR51" s="322"/>
      <c r="AS51" s="242"/>
      <c r="AT51" s="242">
        <f t="shared" si="44"/>
        <v>1514.0196470558501</v>
      </c>
      <c r="AU51" s="242">
        <f t="shared" si="45"/>
        <v>1444.5435659680954</v>
      </c>
      <c r="AV51" s="262">
        <f t="shared" si="46"/>
        <v>1378.0863837182344</v>
      </c>
      <c r="AW51" s="139"/>
      <c r="AX51" s="242"/>
      <c r="AY51" s="242">
        <f t="shared" si="32"/>
        <v>18168.2357646702</v>
      </c>
      <c r="AZ51" s="242">
        <f t="shared" si="33"/>
        <v>17334.522791617146</v>
      </c>
      <c r="BA51" s="268">
        <f t="shared" si="34"/>
        <v>16537.036604618814</v>
      </c>
      <c r="BB51" s="322"/>
      <c r="BC51" s="242"/>
      <c r="BD51" s="242">
        <f t="shared" si="105"/>
        <v>1514.0196470558501</v>
      </c>
      <c r="BE51" s="242">
        <f t="shared" si="47"/>
        <v>1444.5435659680954</v>
      </c>
      <c r="BF51" s="262">
        <f t="shared" si="48"/>
        <v>1378.0863837182344</v>
      </c>
      <c r="BG51" s="139"/>
      <c r="BH51" s="242"/>
      <c r="BI51" s="242">
        <f t="shared" si="49"/>
        <v>18168.235764670204</v>
      </c>
      <c r="BJ51" s="242">
        <f t="shared" si="50"/>
        <v>17334.522791617146</v>
      </c>
      <c r="BK51" s="275">
        <f t="shared" si="51"/>
        <v>16537.03660461881</v>
      </c>
      <c r="BL51" s="246"/>
      <c r="BM51" s="242"/>
      <c r="BN51" s="242">
        <f t="shared" si="106"/>
        <v>2054.1107963444638</v>
      </c>
      <c r="BO51" s="242">
        <f t="shared" si="107"/>
        <v>1959.8507459365471</v>
      </c>
      <c r="BP51" s="246">
        <f t="shared" si="108"/>
        <v>1869.6865160208208</v>
      </c>
      <c r="BQ51" s="322"/>
      <c r="BR51" s="242"/>
      <c r="BS51" s="242">
        <f t="shared" si="53"/>
        <v>24649.329556133565</v>
      </c>
      <c r="BT51" s="242">
        <f t="shared" si="54"/>
        <v>23518.208951238565</v>
      </c>
      <c r="BU51" s="329">
        <f t="shared" si="55"/>
        <v>22436.23819224985</v>
      </c>
    </row>
    <row r="52" spans="2:73" x14ac:dyDescent="0.35">
      <c r="B52" s="23">
        <v>2050</v>
      </c>
      <c r="C52" s="68">
        <f t="shared" si="85"/>
        <v>54789</v>
      </c>
      <c r="D52" s="66"/>
      <c r="E52" s="67"/>
      <c r="F52" s="67">
        <f t="shared" si="86"/>
        <v>2490.4226550378989</v>
      </c>
      <c r="G52" s="67">
        <f t="shared" si="87"/>
        <v>2369.0830663470442</v>
      </c>
      <c r="H52" s="143">
        <f t="shared" si="88"/>
        <v>2253.3586893488668</v>
      </c>
      <c r="I52" s="66"/>
      <c r="J52" s="67"/>
      <c r="K52" s="67">
        <f t="shared" si="89"/>
        <v>29885.071860454787</v>
      </c>
      <c r="L52" s="67">
        <f t="shared" si="90"/>
        <v>28428.996796164531</v>
      </c>
      <c r="M52" s="143">
        <f t="shared" si="91"/>
        <v>27040.304272186404</v>
      </c>
      <c r="N52" s="46"/>
      <c r="O52" s="40"/>
      <c r="P52" s="40">
        <v>2.7675000000000116E-2</v>
      </c>
      <c r="Q52" s="40">
        <v>2.4622499999999992E-2</v>
      </c>
      <c r="R52" s="42">
        <v>2.1570000000000089E-2</v>
      </c>
      <c r="S52" s="65"/>
      <c r="T52" s="26">
        <v>2050</v>
      </c>
      <c r="U52" s="27">
        <f t="shared" si="92"/>
        <v>54789</v>
      </c>
      <c r="V52" s="316"/>
      <c r="W52" s="267"/>
      <c r="X52" s="267">
        <f t="shared" si="109"/>
        <v>1334.9629669804435</v>
      </c>
      <c r="Y52" s="267">
        <f t="shared" si="94"/>
        <v>1269.9202494307729</v>
      </c>
      <c r="Z52" s="317">
        <f t="shared" si="95"/>
        <v>1207.8875027574591</v>
      </c>
      <c r="AA52" s="139"/>
      <c r="AB52" s="242"/>
      <c r="AC52" s="242">
        <f t="shared" si="96"/>
        <v>16019.555603765322</v>
      </c>
      <c r="AD52" s="242">
        <f t="shared" si="97"/>
        <v>15239.042993169274</v>
      </c>
      <c r="AE52" s="262">
        <f t="shared" si="98"/>
        <v>14494.650033089509</v>
      </c>
      <c r="AF52" s="322"/>
      <c r="AG52" s="242"/>
      <c r="AH52" s="242">
        <f t="shared" si="99"/>
        <v>1595.5745683091404</v>
      </c>
      <c r="AI52" s="242">
        <f t="shared" si="100"/>
        <v>1517.8342050609297</v>
      </c>
      <c r="AJ52" s="262">
        <f t="shared" si="101"/>
        <v>1443.6914194987332</v>
      </c>
      <c r="AK52" s="322"/>
      <c r="AL52" s="242"/>
      <c r="AM52" s="242">
        <f t="shared" si="102"/>
        <v>19146.894819709683</v>
      </c>
      <c r="AN52" s="242">
        <f t="shared" si="103"/>
        <v>18214.010460731155</v>
      </c>
      <c r="AO52" s="262">
        <f t="shared" si="104"/>
        <v>17324.2970339848</v>
      </c>
      <c r="AP52" s="270">
        <f t="shared" si="31"/>
        <v>2069.9503183461716</v>
      </c>
      <c r="AQ52" s="268">
        <f>AQ51*(1+Revalo_RB!$H111)</f>
        <v>24839.403820154057</v>
      </c>
      <c r="AR52" s="322"/>
      <c r="AS52" s="242"/>
      <c r="AT52" s="242">
        <f t="shared" si="44"/>
        <v>1555.920140788121</v>
      </c>
      <c r="AU52" s="242">
        <f t="shared" si="45"/>
        <v>1480.1118399211448</v>
      </c>
      <c r="AV52" s="262">
        <f t="shared" si="46"/>
        <v>1407.8117070150367</v>
      </c>
      <c r="AW52" s="139"/>
      <c r="AX52" s="242"/>
      <c r="AY52" s="242">
        <f t="shared" si="32"/>
        <v>18671.041689457452</v>
      </c>
      <c r="AZ52" s="242">
        <f t="shared" si="33"/>
        <v>17761.342079053738</v>
      </c>
      <c r="BA52" s="268">
        <f t="shared" si="34"/>
        <v>16893.740484180442</v>
      </c>
      <c r="BB52" s="322"/>
      <c r="BC52" s="242"/>
      <c r="BD52" s="242">
        <f t="shared" si="105"/>
        <v>1555.920140788121</v>
      </c>
      <c r="BE52" s="242">
        <f t="shared" si="47"/>
        <v>1480.1118399211448</v>
      </c>
      <c r="BF52" s="262">
        <f t="shared" si="48"/>
        <v>1407.8117070150367</v>
      </c>
      <c r="BG52" s="139"/>
      <c r="BH52" s="242"/>
      <c r="BI52" s="242">
        <f t="shared" si="49"/>
        <v>18671.041689457456</v>
      </c>
      <c r="BJ52" s="242">
        <f t="shared" si="50"/>
        <v>17761.342079053738</v>
      </c>
      <c r="BK52" s="275">
        <f t="shared" si="51"/>
        <v>16893.740484180438</v>
      </c>
      <c r="BL52" s="246"/>
      <c r="BM52" s="242"/>
      <c r="BN52" s="242">
        <f t="shared" si="106"/>
        <v>2110.9583126332968</v>
      </c>
      <c r="BO52" s="242">
        <f t="shared" si="107"/>
        <v>2008.1071709283697</v>
      </c>
      <c r="BP52" s="246">
        <f t="shared" si="108"/>
        <v>1910.0156541713902</v>
      </c>
      <c r="BQ52" s="322"/>
      <c r="BR52" s="242"/>
      <c r="BS52" s="242">
        <f t="shared" si="53"/>
        <v>25331.499751599564</v>
      </c>
      <c r="BT52" s="242">
        <f t="shared" si="54"/>
        <v>24097.286051140436</v>
      </c>
      <c r="BU52" s="329">
        <f t="shared" si="55"/>
        <v>22920.187850056682</v>
      </c>
    </row>
    <row r="53" spans="2:73" x14ac:dyDescent="0.35">
      <c r="B53" s="23">
        <v>2051</v>
      </c>
      <c r="C53" s="68">
        <f t="shared" si="85"/>
        <v>55154</v>
      </c>
      <c r="D53" s="66"/>
      <c r="E53" s="67"/>
      <c r="F53" s="67">
        <f t="shared" si="86"/>
        <v>2559.3451020160733</v>
      </c>
      <c r="G53" s="67">
        <f t="shared" si="87"/>
        <v>2427.4158141481748</v>
      </c>
      <c r="H53" s="143">
        <f t="shared" si="88"/>
        <v>2301.9636362781221</v>
      </c>
      <c r="I53" s="66"/>
      <c r="J53" s="67"/>
      <c r="K53" s="67">
        <f t="shared" si="89"/>
        <v>30712.141224192877</v>
      </c>
      <c r="L53" s="67">
        <f t="shared" si="90"/>
        <v>29128.989769778098</v>
      </c>
      <c r="M53" s="143">
        <f t="shared" si="91"/>
        <v>27623.563635337465</v>
      </c>
      <c r="N53" s="46"/>
      <c r="O53" s="40"/>
      <c r="P53" s="40">
        <v>2.7675000000000116E-2</v>
      </c>
      <c r="Q53" s="40">
        <v>2.4622500000000214E-2</v>
      </c>
      <c r="R53" s="42">
        <v>2.1570000000000089E-2</v>
      </c>
      <c r="S53" s="65"/>
      <c r="T53" s="26">
        <v>2051</v>
      </c>
      <c r="U53" s="27">
        <f t="shared" si="92"/>
        <v>55154</v>
      </c>
      <c r="V53" s="316"/>
      <c r="W53" s="267"/>
      <c r="X53" s="267">
        <f t="shared" si="109"/>
        <v>1371.9080670916273</v>
      </c>
      <c r="Y53" s="267">
        <f t="shared" si="94"/>
        <v>1301.1888607723824</v>
      </c>
      <c r="Z53" s="317">
        <f t="shared" si="95"/>
        <v>1233.9416361919375</v>
      </c>
      <c r="AA53" s="139"/>
      <c r="AB53" s="242"/>
      <c r="AC53" s="242">
        <f t="shared" si="96"/>
        <v>16462.896805099528</v>
      </c>
      <c r="AD53" s="242">
        <f t="shared" si="97"/>
        <v>15614.266329268588</v>
      </c>
      <c r="AE53" s="262">
        <f t="shared" si="98"/>
        <v>14807.29963430325</v>
      </c>
      <c r="AF53" s="322"/>
      <c r="AG53" s="242"/>
      <c r="AH53" s="242">
        <f t="shared" si="99"/>
        <v>1639.732094487096</v>
      </c>
      <c r="AI53" s="242">
        <f t="shared" si="100"/>
        <v>1555.2070777750428</v>
      </c>
      <c r="AJ53" s="262">
        <f t="shared" si="101"/>
        <v>1474.8318434173211</v>
      </c>
      <c r="AK53" s="322"/>
      <c r="AL53" s="242"/>
      <c r="AM53" s="242">
        <f t="shared" si="102"/>
        <v>19676.785133845151</v>
      </c>
      <c r="AN53" s="242">
        <f t="shared" si="103"/>
        <v>18662.484933300511</v>
      </c>
      <c r="AO53" s="262">
        <f t="shared" si="104"/>
        <v>17697.982121007852</v>
      </c>
      <c r="AP53" s="270">
        <f t="shared" si="31"/>
        <v>2106.1744489172297</v>
      </c>
      <c r="AQ53" s="268">
        <f>AQ52*(1+Revalo_RB!$H112)</f>
        <v>25274.093387006757</v>
      </c>
      <c r="AR53" s="322"/>
      <c r="AS53" s="242"/>
      <c r="AT53" s="242">
        <f t="shared" si="44"/>
        <v>1598.9802306844324</v>
      </c>
      <c r="AU53" s="242">
        <f t="shared" si="45"/>
        <v>1516.5558936996038</v>
      </c>
      <c r="AV53" s="262">
        <f t="shared" si="46"/>
        <v>1438.1782055353513</v>
      </c>
      <c r="AW53" s="139"/>
      <c r="AX53" s="242"/>
      <c r="AY53" s="242">
        <f t="shared" si="32"/>
        <v>19187.76276821319</v>
      </c>
      <c r="AZ53" s="242">
        <f t="shared" si="33"/>
        <v>18198.670724395244</v>
      </c>
      <c r="BA53" s="268">
        <f t="shared" si="34"/>
        <v>17258.138466424214</v>
      </c>
      <c r="BB53" s="322"/>
      <c r="BC53" s="242"/>
      <c r="BD53" s="242">
        <f t="shared" si="105"/>
        <v>1598.9802306844324</v>
      </c>
      <c r="BE53" s="242">
        <f t="shared" si="47"/>
        <v>1516.5558936996038</v>
      </c>
      <c r="BF53" s="262">
        <f t="shared" si="48"/>
        <v>1438.1782055353513</v>
      </c>
      <c r="BG53" s="139"/>
      <c r="BH53" s="242"/>
      <c r="BI53" s="242">
        <f t="shared" si="49"/>
        <v>19187.762768213193</v>
      </c>
      <c r="BJ53" s="242">
        <f t="shared" si="50"/>
        <v>18198.670724395244</v>
      </c>
      <c r="BK53" s="275">
        <f t="shared" si="51"/>
        <v>17258.13846642421</v>
      </c>
      <c r="BL53" s="246"/>
      <c r="BM53" s="242"/>
      <c r="BN53" s="242">
        <f t="shared" si="106"/>
        <v>2169.3790839354238</v>
      </c>
      <c r="BO53" s="242">
        <f t="shared" si="107"/>
        <v>2057.5517897445538</v>
      </c>
      <c r="BP53" s="246">
        <f t="shared" si="108"/>
        <v>1951.2146918318674</v>
      </c>
      <c r="BQ53" s="322"/>
      <c r="BR53" s="242"/>
      <c r="BS53" s="242">
        <f t="shared" si="53"/>
        <v>26032.549007225083</v>
      </c>
      <c r="BT53" s="242">
        <f t="shared" si="54"/>
        <v>24690.621476934648</v>
      </c>
      <c r="BU53" s="329">
        <f t="shared" si="55"/>
        <v>23414.576301982408</v>
      </c>
    </row>
    <row r="54" spans="2:73" x14ac:dyDescent="0.35">
      <c r="B54" s="23">
        <v>2052</v>
      </c>
      <c r="C54" s="27">
        <f t="shared" si="85"/>
        <v>55519</v>
      </c>
      <c r="D54" s="66"/>
      <c r="E54" s="67"/>
      <c r="F54" s="67">
        <f t="shared" si="86"/>
        <v>2630.1749777143682</v>
      </c>
      <c r="G54" s="67">
        <f t="shared" si="87"/>
        <v>2487.1848600320382</v>
      </c>
      <c r="H54" s="143">
        <f t="shared" si="88"/>
        <v>2351.616991912641</v>
      </c>
      <c r="I54" s="66"/>
      <c r="J54" s="67"/>
      <c r="K54" s="67">
        <f t="shared" si="89"/>
        <v>31562.099732572417</v>
      </c>
      <c r="L54" s="67">
        <f t="shared" si="90"/>
        <v>29846.218320384458</v>
      </c>
      <c r="M54" s="143">
        <f t="shared" si="91"/>
        <v>28219.403902951693</v>
      </c>
      <c r="N54" s="46"/>
      <c r="O54" s="40"/>
      <c r="P54" s="40">
        <v>2.7675000000000116E-2</v>
      </c>
      <c r="Q54" s="40">
        <v>2.4622499999999992E-2</v>
      </c>
      <c r="R54" s="42">
        <v>2.1569999999999867E-2</v>
      </c>
      <c r="S54" s="65"/>
      <c r="T54" s="26">
        <v>2052</v>
      </c>
      <c r="U54" s="27">
        <f t="shared" si="92"/>
        <v>55519</v>
      </c>
      <c r="V54" s="316"/>
      <c r="W54" s="267"/>
      <c r="X54" s="267">
        <f t="shared" si="109"/>
        <v>1409.8756228483883</v>
      </c>
      <c r="Y54" s="267">
        <f t="shared" si="94"/>
        <v>1333.2273834967502</v>
      </c>
      <c r="Z54" s="317">
        <f t="shared" si="95"/>
        <v>1260.5577572845975</v>
      </c>
      <c r="AA54" s="139"/>
      <c r="AB54" s="242"/>
      <c r="AC54" s="242">
        <f t="shared" si="96"/>
        <v>16918.50747418066</v>
      </c>
      <c r="AD54" s="242">
        <f t="shared" si="97"/>
        <v>15998.728601961004</v>
      </c>
      <c r="AE54" s="262">
        <f t="shared" si="98"/>
        <v>15126.693087415169</v>
      </c>
      <c r="AF54" s="322"/>
      <c r="AG54" s="242"/>
      <c r="AH54" s="242">
        <f t="shared" si="99"/>
        <v>1685.1116802020265</v>
      </c>
      <c r="AI54" s="242">
        <f t="shared" si="100"/>
        <v>1593.5001640475587</v>
      </c>
      <c r="AJ54" s="262">
        <f t="shared" si="101"/>
        <v>1506.6439662798325</v>
      </c>
      <c r="AK54" s="322"/>
      <c r="AL54" s="242"/>
      <c r="AM54" s="242">
        <f t="shared" si="102"/>
        <v>20221.34016242432</v>
      </c>
      <c r="AN54" s="242">
        <f t="shared" si="103"/>
        <v>19122.001968570705</v>
      </c>
      <c r="AO54" s="262">
        <f t="shared" si="104"/>
        <v>18079.727595357988</v>
      </c>
      <c r="AP54" s="270">
        <f t="shared" si="31"/>
        <v>2143.0325017732816</v>
      </c>
      <c r="AQ54" s="268">
        <f>AQ53*(1+Revalo_RB!$H113)</f>
        <v>25716.390021279378</v>
      </c>
      <c r="AR54" s="322"/>
      <c r="AS54" s="242"/>
      <c r="AT54" s="242">
        <f t="shared" si="44"/>
        <v>1643.2320085686242</v>
      </c>
      <c r="AU54" s="242">
        <f t="shared" si="45"/>
        <v>1553.8972911922222</v>
      </c>
      <c r="AV54" s="262">
        <f t="shared" si="46"/>
        <v>1469.1997094287483</v>
      </c>
      <c r="AW54" s="139"/>
      <c r="AX54" s="242"/>
      <c r="AY54" s="242">
        <f t="shared" si="32"/>
        <v>19718.784102823491</v>
      </c>
      <c r="AZ54" s="242">
        <f t="shared" si="33"/>
        <v>18646.767494306667</v>
      </c>
      <c r="BA54" s="268">
        <f t="shared" si="34"/>
        <v>17630.39651314498</v>
      </c>
      <c r="BB54" s="322"/>
      <c r="BC54" s="242"/>
      <c r="BD54" s="242">
        <f t="shared" si="105"/>
        <v>1643.2320085686242</v>
      </c>
      <c r="BE54" s="242">
        <f t="shared" si="47"/>
        <v>1553.8972911922222</v>
      </c>
      <c r="BF54" s="262">
        <f t="shared" si="48"/>
        <v>1469.1997094287483</v>
      </c>
      <c r="BG54" s="139"/>
      <c r="BH54" s="242"/>
      <c r="BI54" s="242">
        <f t="shared" si="49"/>
        <v>19718.784102823494</v>
      </c>
      <c r="BJ54" s="242">
        <f t="shared" si="50"/>
        <v>18646.767494306667</v>
      </c>
      <c r="BK54" s="275">
        <f t="shared" si="51"/>
        <v>17630.396513144977</v>
      </c>
      <c r="BL54" s="246"/>
      <c r="BM54" s="242"/>
      <c r="BN54" s="242">
        <f t="shared" si="106"/>
        <v>2229.4166500833367</v>
      </c>
      <c r="BO54" s="242">
        <f t="shared" si="107"/>
        <v>2108.2138586875394</v>
      </c>
      <c r="BP54" s="246">
        <f t="shared" si="108"/>
        <v>1993.3023927346803</v>
      </c>
      <c r="BQ54" s="322"/>
      <c r="BR54" s="242"/>
      <c r="BS54" s="242">
        <f t="shared" si="53"/>
        <v>26752.999801000042</v>
      </c>
      <c r="BT54" s="242">
        <f t="shared" si="54"/>
        <v>25298.566304250471</v>
      </c>
      <c r="BU54" s="329">
        <f t="shared" si="55"/>
        <v>23919.628712816164</v>
      </c>
    </row>
    <row r="55" spans="2:73" x14ac:dyDescent="0.35">
      <c r="B55" s="23">
        <v>2053</v>
      </c>
      <c r="C55" s="27">
        <f t="shared" si="85"/>
        <v>55885</v>
      </c>
      <c r="D55" s="66"/>
      <c r="E55" s="67"/>
      <c r="F55" s="67">
        <f t="shared" si="86"/>
        <v>2702.9650702226136</v>
      </c>
      <c r="G55" s="67">
        <f t="shared" si="87"/>
        <v>2548.425569248177</v>
      </c>
      <c r="H55" s="143">
        <f t="shared" si="88"/>
        <v>2402.341370428197</v>
      </c>
      <c r="I55" s="66"/>
      <c r="J55" s="67"/>
      <c r="K55" s="67">
        <f t="shared" si="89"/>
        <v>32435.580842671363</v>
      </c>
      <c r="L55" s="67">
        <f t="shared" si="90"/>
        <v>30581.106830978126</v>
      </c>
      <c r="M55" s="143">
        <f t="shared" si="91"/>
        <v>28828.096445138362</v>
      </c>
      <c r="N55" s="46"/>
      <c r="O55" s="40"/>
      <c r="P55" s="40">
        <v>2.7675000000000116E-2</v>
      </c>
      <c r="Q55" s="40">
        <v>2.4622499999999992E-2</v>
      </c>
      <c r="R55" s="42">
        <v>2.1570000000000089E-2</v>
      </c>
      <c r="S55" s="65"/>
      <c r="T55" s="26">
        <v>2053</v>
      </c>
      <c r="U55" s="27">
        <f t="shared" si="92"/>
        <v>55885</v>
      </c>
      <c r="V55" s="316"/>
      <c r="W55" s="267"/>
      <c r="X55" s="267">
        <f t="shared" si="109"/>
        <v>1448.8939307107175</v>
      </c>
      <c r="Y55" s="267">
        <f t="shared" si="94"/>
        <v>1366.0547747468991</v>
      </c>
      <c r="Z55" s="317">
        <f t="shared" si="95"/>
        <v>1287.7479881092263</v>
      </c>
      <c r="AA55" s="139"/>
      <c r="AB55" s="242"/>
      <c r="AC55" s="242">
        <f t="shared" si="96"/>
        <v>17386.72716852861</v>
      </c>
      <c r="AD55" s="242">
        <f t="shared" si="97"/>
        <v>16392.657296962789</v>
      </c>
      <c r="AE55" s="262">
        <f t="shared" si="98"/>
        <v>15452.975857310716</v>
      </c>
      <c r="AF55" s="322"/>
      <c r="AG55" s="242"/>
      <c r="AH55" s="242">
        <f t="shared" si="99"/>
        <v>1731.7471459516178</v>
      </c>
      <c r="AI55" s="242">
        <f t="shared" si="100"/>
        <v>1632.7361218368196</v>
      </c>
      <c r="AJ55" s="262">
        <f t="shared" si="101"/>
        <v>1539.1422766324886</v>
      </c>
      <c r="AK55" s="322"/>
      <c r="AL55" s="242"/>
      <c r="AM55" s="242">
        <f t="shared" si="102"/>
        <v>20780.965751419411</v>
      </c>
      <c r="AN55" s="242">
        <f t="shared" si="103"/>
        <v>19592.833462041835</v>
      </c>
      <c r="AO55" s="262">
        <f t="shared" si="104"/>
        <v>18469.707319589863</v>
      </c>
      <c r="AP55" s="270">
        <f t="shared" si="31"/>
        <v>2180.5355705543138</v>
      </c>
      <c r="AQ55" s="268">
        <f>AQ54*(1+Revalo_RB!$H114)</f>
        <v>26166.426846651768</v>
      </c>
      <c r="AR55" s="322"/>
      <c r="AS55" s="242"/>
      <c r="AT55" s="242">
        <f t="shared" si="44"/>
        <v>1688.7084544057609</v>
      </c>
      <c r="AU55" s="242">
        <f t="shared" si="45"/>
        <v>1592.1581272446028</v>
      </c>
      <c r="AV55" s="262">
        <f t="shared" si="46"/>
        <v>1500.8903471611266</v>
      </c>
      <c r="AW55" s="139"/>
      <c r="AX55" s="242"/>
      <c r="AY55" s="242">
        <f t="shared" si="32"/>
        <v>20264.501452869132</v>
      </c>
      <c r="AZ55" s="242">
        <f t="shared" si="33"/>
        <v>19105.897526935234</v>
      </c>
      <c r="BA55" s="268">
        <f t="shared" si="34"/>
        <v>18010.684165933519</v>
      </c>
      <c r="BB55" s="322"/>
      <c r="BC55" s="242"/>
      <c r="BD55" s="242">
        <f t="shared" si="105"/>
        <v>1688.7084544057609</v>
      </c>
      <c r="BE55" s="242">
        <f t="shared" si="47"/>
        <v>1592.1581272446028</v>
      </c>
      <c r="BF55" s="262">
        <f t="shared" si="48"/>
        <v>1500.8903471611266</v>
      </c>
      <c r="BG55" s="139"/>
      <c r="BH55" s="242"/>
      <c r="BI55" s="242">
        <f t="shared" si="49"/>
        <v>20264.501452869135</v>
      </c>
      <c r="BJ55" s="242">
        <f t="shared" si="50"/>
        <v>19105.897526935234</v>
      </c>
      <c r="BK55" s="275">
        <f t="shared" si="51"/>
        <v>18010.684165933515</v>
      </c>
      <c r="BL55" s="246"/>
      <c r="BM55" s="242"/>
      <c r="BN55" s="242">
        <f t="shared" si="106"/>
        <v>2291.1157558743935</v>
      </c>
      <c r="BO55" s="242">
        <f t="shared" si="107"/>
        <v>2160.1233544230731</v>
      </c>
      <c r="BP55" s="246">
        <f t="shared" si="108"/>
        <v>2036.2979253459678</v>
      </c>
      <c r="BQ55" s="322"/>
      <c r="BR55" s="242"/>
      <c r="BS55" s="242">
        <f t="shared" si="53"/>
        <v>27493.389070492722</v>
      </c>
      <c r="BT55" s="242">
        <f t="shared" si="54"/>
        <v>25921.480253076879</v>
      </c>
      <c r="BU55" s="329">
        <f t="shared" si="55"/>
        <v>24435.575104151612</v>
      </c>
    </row>
    <row r="56" spans="2:73" x14ac:dyDescent="0.35">
      <c r="B56" s="23">
        <v>2054</v>
      </c>
      <c r="C56" s="27">
        <f t="shared" si="85"/>
        <v>56250</v>
      </c>
      <c r="D56" s="66"/>
      <c r="E56" s="67"/>
      <c r="F56" s="67">
        <f t="shared" si="86"/>
        <v>2777.7696285410248</v>
      </c>
      <c r="G56" s="67">
        <f t="shared" si="87"/>
        <v>2611.1741778269902</v>
      </c>
      <c r="H56" s="143">
        <f t="shared" si="88"/>
        <v>2454.1598737883332</v>
      </c>
      <c r="I56" s="66"/>
      <c r="J56" s="67"/>
      <c r="K56" s="67">
        <f t="shared" si="89"/>
        <v>33333.235542492301</v>
      </c>
      <c r="L56" s="67">
        <f t="shared" si="90"/>
        <v>31334.090133923884</v>
      </c>
      <c r="M56" s="143">
        <f t="shared" si="91"/>
        <v>29449.918485459999</v>
      </c>
      <c r="N56" s="46"/>
      <c r="O56" s="40"/>
      <c r="P56" s="40">
        <v>2.7675000000000116E-2</v>
      </c>
      <c r="Q56" s="40">
        <v>2.4622499999999992E-2</v>
      </c>
      <c r="R56" s="42">
        <v>2.1570000000000089E-2</v>
      </c>
      <c r="S56" s="65"/>
      <c r="T56" s="26">
        <v>2054</v>
      </c>
      <c r="U56" s="27">
        <f t="shared" si="92"/>
        <v>56250</v>
      </c>
      <c r="V56" s="316"/>
      <c r="W56" s="267"/>
      <c r="X56" s="267">
        <f t="shared" si="109"/>
        <v>1488.9920702431366</v>
      </c>
      <c r="Y56" s="267">
        <f t="shared" si="94"/>
        <v>1399.6904584381045</v>
      </c>
      <c r="Z56" s="317">
        <f t="shared" si="95"/>
        <v>1315.5247122127423</v>
      </c>
      <c r="AA56" s="139"/>
      <c r="AB56" s="242"/>
      <c r="AC56" s="242">
        <f t="shared" si="96"/>
        <v>17867.90484291764</v>
      </c>
      <c r="AD56" s="242">
        <f t="shared" si="97"/>
        <v>16796.285501257255</v>
      </c>
      <c r="AE56" s="262">
        <f t="shared" si="98"/>
        <v>15786.296546552909</v>
      </c>
      <c r="AF56" s="322"/>
      <c r="AG56" s="242"/>
      <c r="AH56" s="242">
        <f t="shared" si="99"/>
        <v>1779.6732482158291</v>
      </c>
      <c r="AI56" s="242">
        <f t="shared" si="100"/>
        <v>1672.9381669967468</v>
      </c>
      <c r="AJ56" s="262">
        <f t="shared" si="101"/>
        <v>1572.3415755394515</v>
      </c>
      <c r="AK56" s="322"/>
      <c r="AL56" s="242"/>
      <c r="AM56" s="242">
        <f t="shared" si="102"/>
        <v>21356.078978589947</v>
      </c>
      <c r="AN56" s="242">
        <f t="shared" si="103"/>
        <v>20075.25800396096</v>
      </c>
      <c r="AO56" s="262">
        <f t="shared" si="104"/>
        <v>18868.098906473417</v>
      </c>
      <c r="AP56" s="270">
        <f t="shared" si="31"/>
        <v>2218.6949430390146</v>
      </c>
      <c r="AQ56" s="268">
        <f>AQ55*(1+Revalo_RB!$H115)</f>
        <v>26624.339316468177</v>
      </c>
      <c r="AR56" s="322"/>
      <c r="AS56" s="242"/>
      <c r="AT56" s="242">
        <f t="shared" si="44"/>
        <v>1735.4434608814406</v>
      </c>
      <c r="AU56" s="242">
        <f t="shared" si="45"/>
        <v>1631.361040732683</v>
      </c>
      <c r="AV56" s="262">
        <f t="shared" si="46"/>
        <v>1533.2645519493924</v>
      </c>
      <c r="AW56" s="139"/>
      <c r="AX56" s="242"/>
      <c r="AY56" s="242">
        <f t="shared" si="32"/>
        <v>20825.321530577286</v>
      </c>
      <c r="AZ56" s="242">
        <f t="shared" si="33"/>
        <v>19576.332488792195</v>
      </c>
      <c r="BA56" s="268">
        <f t="shared" si="34"/>
        <v>18399.174623392708</v>
      </c>
      <c r="BB56" s="322"/>
      <c r="BC56" s="242"/>
      <c r="BD56" s="242">
        <f t="shared" si="105"/>
        <v>1735.4434608814406</v>
      </c>
      <c r="BE56" s="242">
        <f t="shared" si="47"/>
        <v>1631.361040732683</v>
      </c>
      <c r="BF56" s="262">
        <f t="shared" si="48"/>
        <v>1533.2645519493924</v>
      </c>
      <c r="BG56" s="139"/>
      <c r="BH56" s="242"/>
      <c r="BI56" s="242">
        <f t="shared" si="49"/>
        <v>20825.32153057729</v>
      </c>
      <c r="BJ56" s="242">
        <f t="shared" si="50"/>
        <v>19576.332488792195</v>
      </c>
      <c r="BK56" s="275">
        <f t="shared" si="51"/>
        <v>18399.174623392704</v>
      </c>
      <c r="BL56" s="246"/>
      <c r="BM56" s="242"/>
      <c r="BN56" s="242">
        <f t="shared" si="106"/>
        <v>2354.5223844182178</v>
      </c>
      <c r="BO56" s="242">
        <f t="shared" si="107"/>
        <v>2213.3109917173556</v>
      </c>
      <c r="BP56" s="246">
        <f t="shared" si="108"/>
        <v>2080.2208715956804</v>
      </c>
      <c r="BQ56" s="322"/>
      <c r="BR56" s="242"/>
      <c r="BS56" s="242">
        <f t="shared" si="53"/>
        <v>28254.268613018612</v>
      </c>
      <c r="BT56" s="242">
        <f t="shared" si="54"/>
        <v>26559.731900608265</v>
      </c>
      <c r="BU56" s="329">
        <f t="shared" si="55"/>
        <v>24962.650459148164</v>
      </c>
    </row>
    <row r="57" spans="2:73" x14ac:dyDescent="0.35">
      <c r="B57" s="23">
        <v>2055</v>
      </c>
      <c r="C57" s="27">
        <f t="shared" si="85"/>
        <v>56615</v>
      </c>
      <c r="D57" s="66"/>
      <c r="E57" s="67"/>
      <c r="F57" s="67">
        <f t="shared" si="86"/>
        <v>2854.6444030108978</v>
      </c>
      <c r="G57" s="67">
        <f t="shared" si="87"/>
        <v>2675.4678140205351</v>
      </c>
      <c r="H57" s="143">
        <f t="shared" si="88"/>
        <v>2507.0961022659476</v>
      </c>
      <c r="I57" s="66"/>
      <c r="J57" s="67"/>
      <c r="K57" s="67">
        <f t="shared" si="89"/>
        <v>34255.732836130774</v>
      </c>
      <c r="L57" s="67">
        <f t="shared" si="90"/>
        <v>32105.613768246421</v>
      </c>
      <c r="M57" s="143">
        <f t="shared" si="91"/>
        <v>30085.153227191371</v>
      </c>
      <c r="N57" s="46"/>
      <c r="O57" s="40"/>
      <c r="P57" s="40">
        <v>2.7675000000000116E-2</v>
      </c>
      <c r="Q57" s="40">
        <v>2.4622499999999992E-2</v>
      </c>
      <c r="R57" s="42">
        <v>2.1570000000000089E-2</v>
      </c>
      <c r="S57" s="65"/>
      <c r="T57" s="26">
        <v>2055</v>
      </c>
      <c r="U57" s="27">
        <f t="shared" si="92"/>
        <v>56615</v>
      </c>
      <c r="V57" s="316"/>
      <c r="W57" s="267"/>
      <c r="X57" s="267">
        <f t="shared" si="109"/>
        <v>1530.1999257871157</v>
      </c>
      <c r="Y57" s="267">
        <f t="shared" si="94"/>
        <v>1434.1543367509967</v>
      </c>
      <c r="Z57" s="317">
        <f t="shared" si="95"/>
        <v>1343.9005802551712</v>
      </c>
      <c r="AA57" s="139"/>
      <c r="AB57" s="242"/>
      <c r="AC57" s="242">
        <f t="shared" si="96"/>
        <v>18362.399109445389</v>
      </c>
      <c r="AD57" s="242">
        <f t="shared" si="97"/>
        <v>17209.85204101196</v>
      </c>
      <c r="AE57" s="262">
        <f t="shared" si="98"/>
        <v>16126.806963062056</v>
      </c>
      <c r="AF57" s="322"/>
      <c r="AG57" s="242"/>
      <c r="AH57" s="242">
        <f t="shared" si="99"/>
        <v>1828.9257053602023</v>
      </c>
      <c r="AI57" s="242">
        <f t="shared" si="100"/>
        <v>1714.1300870136242</v>
      </c>
      <c r="AJ57" s="262">
        <f t="shared" si="101"/>
        <v>1606.2569833238376</v>
      </c>
      <c r="AK57" s="322"/>
      <c r="AL57" s="242"/>
      <c r="AM57" s="242">
        <f t="shared" si="102"/>
        <v>21947.108464322428</v>
      </c>
      <c r="AN57" s="242">
        <f t="shared" si="103"/>
        <v>20569.561044163493</v>
      </c>
      <c r="AO57" s="262">
        <f t="shared" si="104"/>
        <v>19275.083799886052</v>
      </c>
      <c r="AP57" s="270">
        <f t="shared" si="31"/>
        <v>2257.5221045421977</v>
      </c>
      <c r="AQ57" s="268">
        <f>AQ56*(1+Revalo_RB!$H116)</f>
        <v>27090.265254506372</v>
      </c>
      <c r="AR57" s="322"/>
      <c r="AS57" s="242"/>
      <c r="AT57" s="242">
        <f t="shared" si="44"/>
        <v>1783.4718586613346</v>
      </c>
      <c r="AU57" s="242">
        <f t="shared" si="45"/>
        <v>1671.5292279581236</v>
      </c>
      <c r="AV57" s="262">
        <f t="shared" si="46"/>
        <v>1566.337068334941</v>
      </c>
      <c r="AW57" s="139"/>
      <c r="AX57" s="242"/>
      <c r="AY57" s="242">
        <f t="shared" si="32"/>
        <v>21401.662303936017</v>
      </c>
      <c r="AZ57" s="242">
        <f t="shared" si="33"/>
        <v>20058.350735497483</v>
      </c>
      <c r="BA57" s="268">
        <f t="shared" si="34"/>
        <v>18796.044820019291</v>
      </c>
      <c r="BB57" s="322"/>
      <c r="BC57" s="242"/>
      <c r="BD57" s="242">
        <f t="shared" si="105"/>
        <v>1783.4718586613346</v>
      </c>
      <c r="BE57" s="242">
        <f t="shared" si="47"/>
        <v>1671.5292279581236</v>
      </c>
      <c r="BF57" s="262">
        <f t="shared" si="48"/>
        <v>1566.337068334941</v>
      </c>
      <c r="BG57" s="139"/>
      <c r="BH57" s="242"/>
      <c r="BI57" s="242">
        <f t="shared" si="49"/>
        <v>21401.66230393602</v>
      </c>
      <c r="BJ57" s="242">
        <f t="shared" si="50"/>
        <v>20058.350735497483</v>
      </c>
      <c r="BK57" s="275">
        <f t="shared" si="51"/>
        <v>18796.044820019288</v>
      </c>
      <c r="BL57" s="246"/>
      <c r="BM57" s="242"/>
      <c r="BN57" s="242">
        <f t="shared" si="106"/>
        <v>2419.683791406992</v>
      </c>
      <c r="BO57" s="242">
        <f t="shared" si="107"/>
        <v>2267.808241610916</v>
      </c>
      <c r="BP57" s="246">
        <f t="shared" si="108"/>
        <v>2125.0912357959992</v>
      </c>
      <c r="BQ57" s="322"/>
      <c r="BR57" s="242"/>
      <c r="BS57" s="242">
        <f t="shared" si="53"/>
        <v>29036.205496883904</v>
      </c>
      <c r="BT57" s="242">
        <f t="shared" si="54"/>
        <v>27213.698899330993</v>
      </c>
      <c r="BU57" s="329">
        <f t="shared" si="55"/>
        <v>25501.094829551992</v>
      </c>
    </row>
    <row r="58" spans="2:73" x14ac:dyDescent="0.35">
      <c r="B58" s="23">
        <v>2056</v>
      </c>
      <c r="C58" s="27">
        <f t="shared" si="85"/>
        <v>56980</v>
      </c>
      <c r="D58" s="66"/>
      <c r="E58" s="67"/>
      <c r="F58" s="67">
        <f t="shared" si="86"/>
        <v>2933.6466868642246</v>
      </c>
      <c r="G58" s="67">
        <f t="shared" si="87"/>
        <v>2741.3445202712555</v>
      </c>
      <c r="H58" s="143">
        <f t="shared" si="88"/>
        <v>2561.1741651918242</v>
      </c>
      <c r="I58" s="66"/>
      <c r="J58" s="67"/>
      <c r="K58" s="67">
        <f t="shared" si="89"/>
        <v>35203.760242370699</v>
      </c>
      <c r="L58" s="67">
        <f t="shared" si="90"/>
        <v>32896.134243255066</v>
      </c>
      <c r="M58" s="143">
        <f t="shared" si="91"/>
        <v>30734.089982301892</v>
      </c>
      <c r="N58" s="46"/>
      <c r="O58" s="40"/>
      <c r="P58" s="40">
        <v>2.7675000000000116E-2</v>
      </c>
      <c r="Q58" s="40">
        <v>2.4622499999999992E-2</v>
      </c>
      <c r="R58" s="42">
        <v>2.1570000000000089E-2</v>
      </c>
      <c r="S58" s="65"/>
      <c r="T58" s="26">
        <v>2056</v>
      </c>
      <c r="U58" s="27">
        <f t="shared" si="92"/>
        <v>56980</v>
      </c>
      <c r="V58" s="316"/>
      <c r="W58" s="267"/>
      <c r="X58" s="267">
        <f t="shared" si="109"/>
        <v>1572.5482087332741</v>
      </c>
      <c r="Y58" s="267">
        <f t="shared" si="94"/>
        <v>1469.466801907648</v>
      </c>
      <c r="Z58" s="317">
        <f t="shared" si="95"/>
        <v>1372.8885157712755</v>
      </c>
      <c r="AA58" s="139"/>
      <c r="AB58" s="242"/>
      <c r="AC58" s="242">
        <f t="shared" si="96"/>
        <v>18870.57850479929</v>
      </c>
      <c r="AD58" s="242">
        <f t="shared" si="97"/>
        <v>17633.601622891776</v>
      </c>
      <c r="AE58" s="262">
        <f t="shared" si="98"/>
        <v>16474.662189255305</v>
      </c>
      <c r="AF58" s="322"/>
      <c r="AG58" s="242"/>
      <c r="AH58" s="242">
        <f t="shared" si="99"/>
        <v>1879.541224256046</v>
      </c>
      <c r="AI58" s="242">
        <f t="shared" si="100"/>
        <v>1756.3362550811171</v>
      </c>
      <c r="AJ58" s="262">
        <f t="shared" si="101"/>
        <v>1640.9039464541329</v>
      </c>
      <c r="AK58" s="322"/>
      <c r="AL58" s="242"/>
      <c r="AM58" s="242">
        <f t="shared" si="102"/>
        <v>22554.494691072552</v>
      </c>
      <c r="AN58" s="242">
        <f t="shared" si="103"/>
        <v>21076.035060973405</v>
      </c>
      <c r="AO58" s="262">
        <f t="shared" si="104"/>
        <v>19690.847357449595</v>
      </c>
      <c r="AP58" s="270">
        <f t="shared" si="31"/>
        <v>2297.0287413716865</v>
      </c>
      <c r="AQ58" s="268">
        <f>AQ57*(1+Revalo_RB!$H117)</f>
        <v>27564.344896460236</v>
      </c>
      <c r="AR58" s="322"/>
      <c r="AS58" s="242"/>
      <c r="AT58" s="242">
        <f t="shared" si="44"/>
        <v>1832.8294423497873</v>
      </c>
      <c r="AU58" s="242">
        <f t="shared" si="45"/>
        <v>1712.6864563735226</v>
      </c>
      <c r="AV58" s="262">
        <f t="shared" si="46"/>
        <v>1600.1229588989256</v>
      </c>
      <c r="AW58" s="139"/>
      <c r="AX58" s="242"/>
      <c r="AY58" s="242">
        <f t="shared" si="32"/>
        <v>21993.953308197448</v>
      </c>
      <c r="AZ58" s="242">
        <f t="shared" si="33"/>
        <v>20552.237476482271</v>
      </c>
      <c r="BA58" s="268">
        <f t="shared" si="34"/>
        <v>19201.475506787108</v>
      </c>
      <c r="BB58" s="322"/>
      <c r="BC58" s="242"/>
      <c r="BD58" s="242">
        <f t="shared" si="105"/>
        <v>1832.8294423497873</v>
      </c>
      <c r="BE58" s="242">
        <f t="shared" si="47"/>
        <v>1712.6864563735226</v>
      </c>
      <c r="BF58" s="262">
        <f t="shared" si="48"/>
        <v>1600.1229588989256</v>
      </c>
      <c r="BG58" s="139"/>
      <c r="BH58" s="242"/>
      <c r="BI58" s="242">
        <f t="shared" si="49"/>
        <v>21993.953308197451</v>
      </c>
      <c r="BJ58" s="242">
        <f t="shared" si="50"/>
        <v>20552.237476482271</v>
      </c>
      <c r="BK58" s="275">
        <f t="shared" si="51"/>
        <v>19201.475506787105</v>
      </c>
      <c r="BL58" s="246"/>
      <c r="BM58" s="242"/>
      <c r="BN58" s="242">
        <f t="shared" si="106"/>
        <v>2486.6485403341808</v>
      </c>
      <c r="BO58" s="242">
        <f t="shared" si="107"/>
        <v>2323.6473500399811</v>
      </c>
      <c r="BP58" s="246">
        <f t="shared" si="108"/>
        <v>2170.9294537521191</v>
      </c>
      <c r="BQ58" s="322"/>
      <c r="BR58" s="242"/>
      <c r="BS58" s="242">
        <f t="shared" si="53"/>
        <v>29839.782484010168</v>
      </c>
      <c r="BT58" s="242">
        <f t="shared" si="54"/>
        <v>27883.768200479772</v>
      </c>
      <c r="BU58" s="329">
        <f t="shared" si="55"/>
        <v>26051.153445025429</v>
      </c>
    </row>
    <row r="59" spans="2:73" x14ac:dyDescent="0.35">
      <c r="B59" s="23">
        <v>2057</v>
      </c>
      <c r="C59" s="27">
        <f t="shared" si="85"/>
        <v>57346</v>
      </c>
      <c r="D59" s="66"/>
      <c r="E59" s="67"/>
      <c r="F59" s="67">
        <f t="shared" si="86"/>
        <v>3014.8353589231924</v>
      </c>
      <c r="G59" s="67">
        <f t="shared" si="87"/>
        <v>2808.8432757216347</v>
      </c>
      <c r="H59" s="143">
        <f t="shared" si="88"/>
        <v>2616.4186919350113</v>
      </c>
      <c r="I59" s="66"/>
      <c r="J59" s="67"/>
      <c r="K59" s="67">
        <f t="shared" si="89"/>
        <v>36178.024307078311</v>
      </c>
      <c r="L59" s="67">
        <f t="shared" si="90"/>
        <v>33706.119308659618</v>
      </c>
      <c r="M59" s="143">
        <f t="shared" si="91"/>
        <v>31397.024303220136</v>
      </c>
      <c r="N59" s="46"/>
      <c r="O59" s="40"/>
      <c r="P59" s="40">
        <v>2.7675000000000116E-2</v>
      </c>
      <c r="Q59" s="40">
        <v>2.4622499999999992E-2</v>
      </c>
      <c r="R59" s="42">
        <v>2.1569999999999867E-2</v>
      </c>
      <c r="S59" s="65"/>
      <c r="T59" s="26">
        <v>2057</v>
      </c>
      <c r="U59" s="27">
        <f t="shared" si="92"/>
        <v>57346</v>
      </c>
      <c r="V59" s="316"/>
      <c r="W59" s="267"/>
      <c r="X59" s="267">
        <f t="shared" si="109"/>
        <v>1616.0684804099676</v>
      </c>
      <c r="Y59" s="267">
        <f t="shared" si="94"/>
        <v>1505.648748237619</v>
      </c>
      <c r="Z59" s="317">
        <f t="shared" si="95"/>
        <v>1402.5017210564617</v>
      </c>
      <c r="AA59" s="139"/>
      <c r="AB59" s="242"/>
      <c r="AC59" s="242">
        <f t="shared" si="96"/>
        <v>19392.821764919612</v>
      </c>
      <c r="AD59" s="242">
        <f t="shared" si="97"/>
        <v>18067.784978851429</v>
      </c>
      <c r="AE59" s="262">
        <f t="shared" si="98"/>
        <v>16830.02065267754</v>
      </c>
      <c r="AF59" s="322"/>
      <c r="AG59" s="242"/>
      <c r="AH59" s="242">
        <f t="shared" si="99"/>
        <v>1931.5575276373322</v>
      </c>
      <c r="AI59" s="242">
        <f t="shared" si="100"/>
        <v>1799.5816445218518</v>
      </c>
      <c r="AJ59" s="262">
        <f t="shared" si="101"/>
        <v>1676.2982445791483</v>
      </c>
      <c r="AK59" s="322"/>
      <c r="AL59" s="242"/>
      <c r="AM59" s="242">
        <f t="shared" si="102"/>
        <v>23178.690331647987</v>
      </c>
      <c r="AN59" s="242">
        <f t="shared" si="103"/>
        <v>21594.979734262222</v>
      </c>
      <c r="AO59" s="262">
        <f t="shared" si="104"/>
        <v>20115.578934949779</v>
      </c>
      <c r="AP59" s="270">
        <f t="shared" si="31"/>
        <v>2337.2267443456908</v>
      </c>
      <c r="AQ59" s="268">
        <f>AQ58*(1+Revalo_RB!$H118)</f>
        <v>28046.720932148291</v>
      </c>
      <c r="AR59" s="322"/>
      <c r="AS59" s="242"/>
      <c r="AT59" s="242">
        <f t="shared" si="44"/>
        <v>1883.5529971668177</v>
      </c>
      <c r="AU59" s="242">
        <f t="shared" si="45"/>
        <v>1754.8570786455796</v>
      </c>
      <c r="AV59" s="262">
        <f t="shared" si="46"/>
        <v>1634.6376111223753</v>
      </c>
      <c r="AW59" s="139"/>
      <c r="AX59" s="242"/>
      <c r="AY59" s="242">
        <f t="shared" si="32"/>
        <v>22602.635966001813</v>
      </c>
      <c r="AZ59" s="242">
        <f t="shared" si="33"/>
        <v>21058.284943746956</v>
      </c>
      <c r="BA59" s="268">
        <f t="shared" si="34"/>
        <v>19615.651333468504</v>
      </c>
      <c r="BB59" s="322"/>
      <c r="BC59" s="242"/>
      <c r="BD59" s="242">
        <f t="shared" si="105"/>
        <v>1883.5529971668177</v>
      </c>
      <c r="BE59" s="242">
        <f t="shared" si="47"/>
        <v>1754.8570786455796</v>
      </c>
      <c r="BF59" s="262">
        <f t="shared" si="48"/>
        <v>1634.6376111223753</v>
      </c>
      <c r="BG59" s="139"/>
      <c r="BH59" s="242"/>
      <c r="BI59" s="242">
        <f t="shared" si="49"/>
        <v>22602.635966001817</v>
      </c>
      <c r="BJ59" s="242">
        <f t="shared" si="50"/>
        <v>21058.284943746956</v>
      </c>
      <c r="BK59" s="275">
        <f t="shared" si="51"/>
        <v>19615.651333468501</v>
      </c>
      <c r="BL59" s="246"/>
      <c r="BM59" s="242"/>
      <c r="BN59" s="242">
        <f t="shared" si="106"/>
        <v>2555.4665386879292</v>
      </c>
      <c r="BO59" s="242">
        <f t="shared" si="107"/>
        <v>2380.8613569163404</v>
      </c>
      <c r="BP59" s="246">
        <f t="shared" si="108"/>
        <v>2217.7564020695522</v>
      </c>
      <c r="BQ59" s="322"/>
      <c r="BR59" s="242"/>
      <c r="BS59" s="242">
        <f t="shared" si="53"/>
        <v>30665.598464255152</v>
      </c>
      <c r="BT59" s="242">
        <f t="shared" si="54"/>
        <v>28570.336282996086</v>
      </c>
      <c r="BU59" s="329">
        <f t="shared" si="55"/>
        <v>26613.076824834625</v>
      </c>
    </row>
    <row r="60" spans="2:73" x14ac:dyDescent="0.35">
      <c r="B60" s="23">
        <v>2058</v>
      </c>
      <c r="C60" s="27">
        <f t="shared" si="85"/>
        <v>57711</v>
      </c>
      <c r="D60" s="66"/>
      <c r="E60" s="67"/>
      <c r="F60" s="67">
        <f t="shared" si="86"/>
        <v>3098.2709274813919</v>
      </c>
      <c r="G60" s="67">
        <f t="shared" si="87"/>
        <v>2878.0040192780907</v>
      </c>
      <c r="H60" s="143">
        <f t="shared" si="88"/>
        <v>2672.8548431200497</v>
      </c>
      <c r="I60" s="66"/>
      <c r="J60" s="67"/>
      <c r="K60" s="67">
        <f t="shared" si="89"/>
        <v>37179.251129776705</v>
      </c>
      <c r="L60" s="67">
        <f t="shared" si="90"/>
        <v>34536.048231337089</v>
      </c>
      <c r="M60" s="143">
        <f t="shared" si="91"/>
        <v>32074.258117440597</v>
      </c>
      <c r="N60" s="46"/>
      <c r="O60" s="40"/>
      <c r="P60" s="40">
        <v>2.7675000000000116E-2</v>
      </c>
      <c r="Q60" s="40">
        <v>2.4622499999999992E-2</v>
      </c>
      <c r="R60" s="42">
        <v>2.1570000000000089E-2</v>
      </c>
      <c r="S60" s="65"/>
      <c r="T60" s="26">
        <v>2058</v>
      </c>
      <c r="U60" s="27">
        <f t="shared" si="92"/>
        <v>57711</v>
      </c>
      <c r="V60" s="316"/>
      <c r="W60" s="267"/>
      <c r="X60" s="267">
        <f t="shared" si="109"/>
        <v>1660.7931756053138</v>
      </c>
      <c r="Y60" s="267">
        <f t="shared" si="94"/>
        <v>1542.7215845410999</v>
      </c>
      <c r="Z60" s="317">
        <f t="shared" si="95"/>
        <v>1432.7536831796497</v>
      </c>
      <c r="AA60" s="139"/>
      <c r="AB60" s="242"/>
      <c r="AC60" s="242">
        <f t="shared" si="96"/>
        <v>19929.518107263764</v>
      </c>
      <c r="AD60" s="242">
        <f t="shared" si="97"/>
        <v>18512.659014493198</v>
      </c>
      <c r="AE60" s="262">
        <f t="shared" si="98"/>
        <v>17193.044198155796</v>
      </c>
      <c r="AF60" s="322"/>
      <c r="AG60" s="242"/>
      <c r="AH60" s="242">
        <f t="shared" si="99"/>
        <v>1985.0133822146956</v>
      </c>
      <c r="AI60" s="242">
        <f t="shared" si="100"/>
        <v>1843.891843564091</v>
      </c>
      <c r="AJ60" s="262">
        <f t="shared" si="101"/>
        <v>1712.4559977147208</v>
      </c>
      <c r="AK60" s="322"/>
      <c r="AL60" s="242"/>
      <c r="AM60" s="242">
        <f t="shared" si="102"/>
        <v>23820.160586576349</v>
      </c>
      <c r="AN60" s="242">
        <f t="shared" si="103"/>
        <v>22126.702122769093</v>
      </c>
      <c r="AO60" s="262">
        <f t="shared" si="104"/>
        <v>20549.471972576648</v>
      </c>
      <c r="AP60" s="270">
        <f t="shared" si="31"/>
        <v>2378.1282123717406</v>
      </c>
      <c r="AQ60" s="268">
        <f>AQ59*(1+Revalo_RB!$H119)</f>
        <v>28537.538548460889</v>
      </c>
      <c r="AR60" s="322"/>
      <c r="AS60" s="242"/>
      <c r="AT60" s="242">
        <f t="shared" si="44"/>
        <v>1935.6803263634099</v>
      </c>
      <c r="AU60" s="242">
        <f t="shared" si="45"/>
        <v>1798.0660470645305</v>
      </c>
      <c r="AV60" s="262">
        <f t="shared" si="46"/>
        <v>1669.896744394285</v>
      </c>
      <c r="AW60" s="139"/>
      <c r="AX60" s="242"/>
      <c r="AY60" s="242">
        <f t="shared" si="32"/>
        <v>23228.163916360918</v>
      </c>
      <c r="AZ60" s="242">
        <f t="shared" si="33"/>
        <v>21576.792564774365</v>
      </c>
      <c r="BA60" s="268">
        <f t="shared" si="34"/>
        <v>20038.76093273142</v>
      </c>
      <c r="BB60" s="322"/>
      <c r="BC60" s="242"/>
      <c r="BD60" s="242">
        <f t="shared" si="105"/>
        <v>1935.6803263634099</v>
      </c>
      <c r="BE60" s="242">
        <f t="shared" si="47"/>
        <v>1798.0660470645305</v>
      </c>
      <c r="BF60" s="262">
        <f t="shared" si="48"/>
        <v>1669.896744394285</v>
      </c>
      <c r="BG60" s="139"/>
      <c r="BH60" s="242"/>
      <c r="BI60" s="242">
        <f t="shared" si="49"/>
        <v>23228.163916360922</v>
      </c>
      <c r="BJ60" s="242">
        <f t="shared" si="50"/>
        <v>21576.792564774365</v>
      </c>
      <c r="BK60" s="275">
        <f t="shared" si="51"/>
        <v>20038.760932731417</v>
      </c>
      <c r="BL60" s="246"/>
      <c r="BM60" s="242"/>
      <c r="BN60" s="242">
        <f t="shared" si="106"/>
        <v>2626.1890751461183</v>
      </c>
      <c r="BO60" s="242">
        <f t="shared" si="107"/>
        <v>2439.4841156770131</v>
      </c>
      <c r="BP60" s="246">
        <f t="shared" si="108"/>
        <v>2265.5934076621925</v>
      </c>
      <c r="BQ60" s="322"/>
      <c r="BR60" s="242"/>
      <c r="BS60" s="242">
        <f t="shared" si="53"/>
        <v>31514.268901753418</v>
      </c>
      <c r="BT60" s="242">
        <f t="shared" si="54"/>
        <v>29273.809388124158</v>
      </c>
      <c r="BU60" s="329">
        <f t="shared" si="55"/>
        <v>27187.12089194631</v>
      </c>
    </row>
    <row r="61" spans="2:73" x14ac:dyDescent="0.35">
      <c r="B61" s="23">
        <v>2059</v>
      </c>
      <c r="C61" s="27">
        <f t="shared" si="85"/>
        <v>58076</v>
      </c>
      <c r="D61" s="66"/>
      <c r="E61" s="67"/>
      <c r="F61" s="67">
        <f t="shared" si="86"/>
        <v>3184.01557539944</v>
      </c>
      <c r="G61" s="67">
        <f t="shared" si="87"/>
        <v>2948.8676732427652</v>
      </c>
      <c r="H61" s="143">
        <f t="shared" si="88"/>
        <v>2730.5083220861502</v>
      </c>
      <c r="I61" s="66"/>
      <c r="J61" s="67"/>
      <c r="K61" s="67">
        <f t="shared" si="89"/>
        <v>38208.186904793278</v>
      </c>
      <c r="L61" s="67">
        <f t="shared" si="90"/>
        <v>35386.412078913185</v>
      </c>
      <c r="M61" s="143">
        <f t="shared" si="91"/>
        <v>32766.099865033801</v>
      </c>
      <c r="N61" s="46"/>
      <c r="O61" s="40"/>
      <c r="P61" s="40">
        <v>2.7675000000000116E-2</v>
      </c>
      <c r="Q61" s="40">
        <v>2.4622499999999992E-2</v>
      </c>
      <c r="R61" s="42">
        <v>2.1570000000000311E-2</v>
      </c>
      <c r="S61" s="65"/>
      <c r="T61" s="26">
        <v>2059</v>
      </c>
      <c r="U61" s="27">
        <f t="shared" si="92"/>
        <v>58076</v>
      </c>
      <c r="V61" s="316"/>
      <c r="W61" s="267"/>
      <c r="X61" s="267">
        <f t="shared" si="109"/>
        <v>1706.7556267401908</v>
      </c>
      <c r="Y61" s="267">
        <f t="shared" si="94"/>
        <v>1580.7072467564631</v>
      </c>
      <c r="Z61" s="317">
        <f t="shared" si="95"/>
        <v>1463.6581801258351</v>
      </c>
      <c r="AA61" s="139"/>
      <c r="AB61" s="242"/>
      <c r="AC61" s="242">
        <f t="shared" si="96"/>
        <v>20481.06752088229</v>
      </c>
      <c r="AD61" s="242">
        <f t="shared" si="97"/>
        <v>18968.486961077557</v>
      </c>
      <c r="AE61" s="262">
        <f t="shared" si="98"/>
        <v>17563.89816151002</v>
      </c>
      <c r="AF61" s="322"/>
      <c r="AG61" s="242"/>
      <c r="AH61" s="242">
        <f t="shared" si="99"/>
        <v>2039.9486275674876</v>
      </c>
      <c r="AI61" s="242">
        <f t="shared" si="100"/>
        <v>1889.2930704822479</v>
      </c>
      <c r="AJ61" s="262">
        <f t="shared" si="101"/>
        <v>1749.3936735854279</v>
      </c>
      <c r="AK61" s="322"/>
      <c r="AL61" s="242"/>
      <c r="AM61" s="242">
        <f t="shared" si="102"/>
        <v>24479.38353080985</v>
      </c>
      <c r="AN61" s="242">
        <f t="shared" si="103"/>
        <v>22671.516845786973</v>
      </c>
      <c r="AO61" s="262">
        <f t="shared" si="104"/>
        <v>20992.724083025136</v>
      </c>
      <c r="AP61" s="270">
        <f t="shared" si="31"/>
        <v>2419.7454560882466</v>
      </c>
      <c r="AQ61" s="268">
        <f>AQ60*(1+Revalo_RB!$H120)</f>
        <v>29036.945473058957</v>
      </c>
      <c r="AR61" s="322"/>
      <c r="AS61" s="242"/>
      <c r="AT61" s="242">
        <f t="shared" si="44"/>
        <v>1989.2502793955173</v>
      </c>
      <c r="AU61" s="242">
        <f t="shared" si="45"/>
        <v>1842.3389283083768</v>
      </c>
      <c r="AV61" s="262">
        <f t="shared" si="46"/>
        <v>1705.9164171708701</v>
      </c>
      <c r="AW61" s="139"/>
      <c r="AX61" s="242"/>
      <c r="AY61" s="242">
        <f t="shared" si="32"/>
        <v>23871.003352746207</v>
      </c>
      <c r="AZ61" s="242">
        <f t="shared" si="33"/>
        <v>22108.067139700521</v>
      </c>
      <c r="BA61" s="268">
        <f t="shared" si="34"/>
        <v>20470.997006050442</v>
      </c>
      <c r="BB61" s="322"/>
      <c r="BC61" s="242"/>
      <c r="BD61" s="242">
        <f t="shared" si="105"/>
        <v>1989.2502793955173</v>
      </c>
      <c r="BE61" s="242">
        <f t="shared" si="47"/>
        <v>1842.3389283083768</v>
      </c>
      <c r="BF61" s="262">
        <f t="shared" si="48"/>
        <v>1705.9164171708701</v>
      </c>
      <c r="BG61" s="139"/>
      <c r="BH61" s="242"/>
      <c r="BI61" s="242">
        <f t="shared" si="49"/>
        <v>23871.003352746211</v>
      </c>
      <c r="BJ61" s="242">
        <f t="shared" si="50"/>
        <v>22108.067139700521</v>
      </c>
      <c r="BK61" s="275">
        <f t="shared" si="51"/>
        <v>20470.997006050438</v>
      </c>
      <c r="BL61" s="246"/>
      <c r="BM61" s="242"/>
      <c r="BN61" s="242">
        <f t="shared" si="106"/>
        <v>2698.8688578007873</v>
      </c>
      <c r="BO61" s="242">
        <f t="shared" si="107"/>
        <v>2499.5503133152702</v>
      </c>
      <c r="BP61" s="246">
        <f t="shared" si="108"/>
        <v>2314.4622574654668</v>
      </c>
      <c r="BQ61" s="322"/>
      <c r="BR61" s="242"/>
      <c r="BS61" s="242">
        <f t="shared" si="53"/>
        <v>32386.426293609446</v>
      </c>
      <c r="BT61" s="242">
        <f t="shared" si="54"/>
        <v>29994.603759783244</v>
      </c>
      <c r="BU61" s="329">
        <f t="shared" si="55"/>
        <v>27773.547089585601</v>
      </c>
    </row>
    <row r="62" spans="2:73" x14ac:dyDescent="0.35">
      <c r="B62" s="23">
        <v>2060</v>
      </c>
      <c r="C62" s="27">
        <f t="shared" si="85"/>
        <v>58441</v>
      </c>
      <c r="D62" s="66"/>
      <c r="E62" s="67"/>
      <c r="F62" s="67">
        <f t="shared" si="86"/>
        <v>3272.1332064486201</v>
      </c>
      <c r="G62" s="67">
        <f t="shared" si="87"/>
        <v>3021.4761675271848</v>
      </c>
      <c r="H62" s="143">
        <f t="shared" si="88"/>
        <v>2789.4053865935489</v>
      </c>
      <c r="I62" s="66"/>
      <c r="J62" s="67"/>
      <c r="K62" s="67">
        <f t="shared" si="89"/>
        <v>39265.598477383443</v>
      </c>
      <c r="L62" s="67">
        <f t="shared" si="90"/>
        <v>36257.714010326221</v>
      </c>
      <c r="M62" s="143">
        <f t="shared" si="91"/>
        <v>33472.864639122585</v>
      </c>
      <c r="N62" s="46"/>
      <c r="O62" s="40"/>
      <c r="P62" s="40">
        <v>2.7675000000000116E-2</v>
      </c>
      <c r="Q62" s="40">
        <v>2.462249999999977E-2</v>
      </c>
      <c r="R62" s="42">
        <v>2.1570000000000089E-2</v>
      </c>
      <c r="S62" s="65"/>
      <c r="T62" s="26">
        <v>2060</v>
      </c>
      <c r="U62" s="27">
        <f t="shared" si="92"/>
        <v>58441</v>
      </c>
      <c r="V62" s="316"/>
      <c r="W62" s="267"/>
      <c r="X62" s="267">
        <f t="shared" si="109"/>
        <v>1753.9900887102258</v>
      </c>
      <c r="Y62" s="267">
        <f t="shared" si="94"/>
        <v>1619.6282109397237</v>
      </c>
      <c r="Z62" s="317">
        <f t="shared" si="95"/>
        <v>1495.2292870711492</v>
      </c>
      <c r="AA62" s="139"/>
      <c r="AB62" s="242"/>
      <c r="AC62" s="242">
        <f t="shared" si="96"/>
        <v>21047.881064522709</v>
      </c>
      <c r="AD62" s="242">
        <f t="shared" si="97"/>
        <v>19435.538531276685</v>
      </c>
      <c r="AE62" s="262">
        <f t="shared" si="98"/>
        <v>17942.751444853791</v>
      </c>
      <c r="AF62" s="322"/>
      <c r="AG62" s="242"/>
      <c r="AH62" s="242">
        <f t="shared" si="99"/>
        <v>2096.404205835418</v>
      </c>
      <c r="AI62" s="242">
        <f t="shared" si="100"/>
        <v>1935.8121891101966</v>
      </c>
      <c r="AJ62" s="262">
        <f t="shared" si="101"/>
        <v>1787.1280951246658</v>
      </c>
      <c r="AK62" s="322"/>
      <c r="AL62" s="242"/>
      <c r="AM62" s="242">
        <f t="shared" si="102"/>
        <v>25156.850470025016</v>
      </c>
      <c r="AN62" s="242">
        <f t="shared" si="103"/>
        <v>23229.746269322361</v>
      </c>
      <c r="AO62" s="262">
        <f t="shared" si="104"/>
        <v>21445.537141495988</v>
      </c>
      <c r="AP62" s="270">
        <f t="shared" si="31"/>
        <v>2462.0910015697909</v>
      </c>
      <c r="AQ62" s="268">
        <f>AQ61*(1+Revalo_RB!$H121)</f>
        <v>29545.092018837491</v>
      </c>
      <c r="AR62" s="322"/>
      <c r="AS62" s="242"/>
      <c r="AT62" s="242">
        <f t="shared" si="44"/>
        <v>2044.3027808777886</v>
      </c>
      <c r="AU62" s="242">
        <f t="shared" si="45"/>
        <v>1887.7019185706492</v>
      </c>
      <c r="AV62" s="262">
        <f t="shared" si="46"/>
        <v>1742.713034289246</v>
      </c>
      <c r="AW62" s="139"/>
      <c r="AX62" s="242"/>
      <c r="AY62" s="242">
        <f t="shared" si="32"/>
        <v>24531.633370533462</v>
      </c>
      <c r="AZ62" s="242">
        <f t="shared" si="33"/>
        <v>22652.42302284779</v>
      </c>
      <c r="BA62" s="268">
        <f t="shared" si="34"/>
        <v>20912.556411470952</v>
      </c>
      <c r="BB62" s="322"/>
      <c r="BC62" s="242"/>
      <c r="BD62" s="242">
        <f t="shared" si="105"/>
        <v>2044.3027808777886</v>
      </c>
      <c r="BE62" s="242">
        <f t="shared" si="47"/>
        <v>1887.7019185706492</v>
      </c>
      <c r="BF62" s="262">
        <f t="shared" si="48"/>
        <v>1742.713034289246</v>
      </c>
      <c r="BG62" s="139"/>
      <c r="BH62" s="242"/>
      <c r="BI62" s="242">
        <f t="shared" si="49"/>
        <v>24531.633370533465</v>
      </c>
      <c r="BJ62" s="242">
        <f t="shared" si="50"/>
        <v>22652.42302284779</v>
      </c>
      <c r="BK62" s="275">
        <f t="shared" si="51"/>
        <v>20912.556411470949</v>
      </c>
      <c r="BL62" s="246"/>
      <c r="BM62" s="242"/>
      <c r="BN62" s="242">
        <f t="shared" si="106"/>
        <v>2773.5600534404243</v>
      </c>
      <c r="BO62" s="242">
        <f t="shared" si="107"/>
        <v>2561.0954909048751</v>
      </c>
      <c r="BP62" s="246">
        <f t="shared" si="108"/>
        <v>2364.3852083589973</v>
      </c>
      <c r="BQ62" s="322"/>
      <c r="BR62" s="242"/>
      <c r="BS62" s="242">
        <f t="shared" si="53"/>
        <v>33282.720641285094</v>
      </c>
      <c r="BT62" s="242">
        <f t="shared" si="54"/>
        <v>30733.145890858501</v>
      </c>
      <c r="BU62" s="329">
        <f t="shared" si="55"/>
        <v>28372.622500307967</v>
      </c>
    </row>
    <row r="63" spans="2:73" x14ac:dyDescent="0.35">
      <c r="B63" s="23">
        <v>2061</v>
      </c>
      <c r="C63" s="27">
        <f t="shared" si="85"/>
        <v>58807</v>
      </c>
      <c r="D63" s="66"/>
      <c r="E63" s="67"/>
      <c r="F63" s="67">
        <f t="shared" si="86"/>
        <v>3362.689492937086</v>
      </c>
      <c r="G63" s="67">
        <f t="shared" si="87"/>
        <v>3095.8724644621234</v>
      </c>
      <c r="H63" s="143">
        <f t="shared" si="88"/>
        <v>2849.5728607823721</v>
      </c>
      <c r="I63" s="66"/>
      <c r="J63" s="67"/>
      <c r="K63" s="67">
        <f t="shared" si="89"/>
        <v>40352.27391524503</v>
      </c>
      <c r="L63" s="67">
        <f t="shared" si="90"/>
        <v>37150.469573545481</v>
      </c>
      <c r="M63" s="143">
        <f t="shared" si="91"/>
        <v>34194.874329388462</v>
      </c>
      <c r="N63" s="46"/>
      <c r="O63" s="40"/>
      <c r="P63" s="40">
        <v>2.7675000000000116E-2</v>
      </c>
      <c r="Q63" s="40">
        <v>2.4622500000000214E-2</v>
      </c>
      <c r="R63" s="42">
        <v>2.1570000000000089E-2</v>
      </c>
      <c r="S63" s="65"/>
      <c r="T63" s="26">
        <v>2061</v>
      </c>
      <c r="U63" s="27">
        <f t="shared" si="92"/>
        <v>58807</v>
      </c>
      <c r="V63" s="316"/>
      <c r="W63" s="267"/>
      <c r="X63" s="267">
        <f t="shared" si="109"/>
        <v>1802.5317644152817</v>
      </c>
      <c r="Y63" s="267">
        <f t="shared" si="94"/>
        <v>1659.5075065635874</v>
      </c>
      <c r="Z63" s="317">
        <f t="shared" si="95"/>
        <v>1527.481382793274</v>
      </c>
      <c r="AA63" s="139"/>
      <c r="AB63" s="242"/>
      <c r="AC63" s="242">
        <f t="shared" si="96"/>
        <v>21630.38117298338</v>
      </c>
      <c r="AD63" s="242">
        <f t="shared" si="97"/>
        <v>19914.090078763049</v>
      </c>
      <c r="AE63" s="262">
        <f t="shared" si="98"/>
        <v>18329.776593519287</v>
      </c>
      <c r="AF63" s="322"/>
      <c r="AG63" s="242"/>
      <c r="AH63" s="242">
        <f t="shared" si="99"/>
        <v>2154.4221922319134</v>
      </c>
      <c r="AI63" s="242">
        <f t="shared" si="100"/>
        <v>1983.4767247365628</v>
      </c>
      <c r="AJ63" s="262">
        <f t="shared" si="101"/>
        <v>1825.6764481365051</v>
      </c>
      <c r="AK63" s="322"/>
      <c r="AL63" s="242"/>
      <c r="AM63" s="242">
        <f t="shared" si="102"/>
        <v>25853.066306782959</v>
      </c>
      <c r="AN63" s="242">
        <f t="shared" si="103"/>
        <v>23801.720696838755</v>
      </c>
      <c r="AO63" s="262">
        <f t="shared" si="104"/>
        <v>21908.11737763806</v>
      </c>
      <c r="AP63" s="270">
        <f t="shared" si="31"/>
        <v>2505.1775940972625</v>
      </c>
      <c r="AQ63" s="268">
        <f>AQ62*(1+Revalo_RB!$H122)</f>
        <v>30062.131129167148</v>
      </c>
      <c r="AR63" s="322"/>
      <c r="AS63" s="242"/>
      <c r="AT63" s="242">
        <f t="shared" si="44"/>
        <v>2100.8788603385815</v>
      </c>
      <c r="AU63" s="242">
        <f t="shared" si="45"/>
        <v>1934.1818590606554</v>
      </c>
      <c r="AV63" s="262">
        <f t="shared" si="46"/>
        <v>1780.3033544388652</v>
      </c>
      <c r="AW63" s="139"/>
      <c r="AX63" s="242"/>
      <c r="AY63" s="242">
        <f t="shared" si="32"/>
        <v>25210.54632406298</v>
      </c>
      <c r="AZ63" s="242">
        <f t="shared" si="33"/>
        <v>23210.182308727864</v>
      </c>
      <c r="BA63" s="268">
        <f t="shared" si="34"/>
        <v>21363.640253266381</v>
      </c>
      <c r="BB63" s="322"/>
      <c r="BC63" s="242"/>
      <c r="BD63" s="242">
        <f t="shared" si="105"/>
        <v>2100.8788603385815</v>
      </c>
      <c r="BE63" s="242">
        <f t="shared" si="47"/>
        <v>1934.1818590606554</v>
      </c>
      <c r="BF63" s="262">
        <f t="shared" si="48"/>
        <v>1780.3033544388652</v>
      </c>
      <c r="BG63" s="139"/>
      <c r="BH63" s="242"/>
      <c r="BI63" s="242">
        <f t="shared" si="49"/>
        <v>25210.546324062983</v>
      </c>
      <c r="BJ63" s="242">
        <f t="shared" si="50"/>
        <v>23210.182308727864</v>
      </c>
      <c r="BK63" s="275">
        <f t="shared" si="51"/>
        <v>21363.640253266378</v>
      </c>
      <c r="BL63" s="246"/>
      <c r="BM63" s="242"/>
      <c r="BN63" s="242">
        <f t="shared" si="106"/>
        <v>2850.3183279193886</v>
      </c>
      <c r="BO63" s="242">
        <f t="shared" si="107"/>
        <v>2624.1560646296807</v>
      </c>
      <c r="BP63" s="246">
        <f t="shared" si="108"/>
        <v>2415.3849973033011</v>
      </c>
      <c r="BQ63" s="322"/>
      <c r="BR63" s="242"/>
      <c r="BS63" s="242">
        <f t="shared" si="53"/>
        <v>34203.819935032661</v>
      </c>
      <c r="BT63" s="242">
        <f t="shared" si="54"/>
        <v>31489.87277555617</v>
      </c>
      <c r="BU63" s="329">
        <f t="shared" si="55"/>
        <v>28984.619967639614</v>
      </c>
    </row>
    <row r="64" spans="2:73" x14ac:dyDescent="0.35">
      <c r="B64" s="23">
        <v>2062</v>
      </c>
      <c r="C64" s="27">
        <f t="shared" si="85"/>
        <v>59172</v>
      </c>
      <c r="D64" s="66"/>
      <c r="E64" s="67"/>
      <c r="F64" s="67">
        <f t="shared" si="86"/>
        <v>3455.7519246541201</v>
      </c>
      <c r="G64" s="67">
        <f t="shared" si="87"/>
        <v>3172.1005842183422</v>
      </c>
      <c r="H64" s="143">
        <f t="shared" si="88"/>
        <v>2911.0381473894486</v>
      </c>
      <c r="I64" s="66"/>
      <c r="J64" s="67"/>
      <c r="K64" s="67">
        <f t="shared" si="89"/>
        <v>41469.023095849443</v>
      </c>
      <c r="L64" s="67">
        <f t="shared" si="90"/>
        <v>38065.207010620106</v>
      </c>
      <c r="M64" s="143">
        <f t="shared" si="91"/>
        <v>34932.457768673383</v>
      </c>
      <c r="N64" s="46"/>
      <c r="O64" s="40"/>
      <c r="P64" s="40">
        <v>2.7675000000000116E-2</v>
      </c>
      <c r="Q64" s="40">
        <v>2.4622499999999992E-2</v>
      </c>
      <c r="R64" s="42">
        <v>2.1570000000000311E-2</v>
      </c>
      <c r="S64" s="65"/>
      <c r="T64" s="26">
        <v>2062</v>
      </c>
      <c r="U64" s="27">
        <f t="shared" si="92"/>
        <v>59172</v>
      </c>
      <c r="V64" s="316"/>
      <c r="W64" s="267"/>
      <c r="X64" s="267">
        <f t="shared" si="109"/>
        <v>1852.4168309954748</v>
      </c>
      <c r="Y64" s="267">
        <f t="shared" si="94"/>
        <v>1700.3687301439493</v>
      </c>
      <c r="Z64" s="317">
        <f t="shared" si="95"/>
        <v>1560.4291562201254</v>
      </c>
      <c r="AA64" s="139"/>
      <c r="AB64" s="242"/>
      <c r="AC64" s="242">
        <f t="shared" si="96"/>
        <v>22229.001971945698</v>
      </c>
      <c r="AD64" s="242">
        <f t="shared" si="97"/>
        <v>20404.42476172739</v>
      </c>
      <c r="AE64" s="262">
        <f t="shared" si="98"/>
        <v>18725.149874641505</v>
      </c>
      <c r="AF64" s="322"/>
      <c r="AG64" s="242"/>
      <c r="AH64" s="242">
        <f t="shared" si="99"/>
        <v>2214.0458264019317</v>
      </c>
      <c r="AI64" s="242">
        <f t="shared" si="100"/>
        <v>2032.3148803913889</v>
      </c>
      <c r="AJ64" s="262">
        <f t="shared" si="101"/>
        <v>1865.0562891228101</v>
      </c>
      <c r="AK64" s="322"/>
      <c r="AL64" s="242"/>
      <c r="AM64" s="242">
        <f t="shared" si="102"/>
        <v>26568.54991682318</v>
      </c>
      <c r="AN64" s="242">
        <f t="shared" si="103"/>
        <v>24387.778564696666</v>
      </c>
      <c r="AO64" s="262">
        <f t="shared" si="104"/>
        <v>22380.675469473721</v>
      </c>
      <c r="AP64" s="270">
        <f t="shared" si="31"/>
        <v>2549.0182019939643</v>
      </c>
      <c r="AQ64" s="268">
        <f>AQ63*(1+Revalo_RB!$H123)</f>
        <v>30588.218423927574</v>
      </c>
      <c r="AR64" s="322"/>
      <c r="AS64" s="242"/>
      <c r="AT64" s="242">
        <f t="shared" si="44"/>
        <v>2159.0206827984521</v>
      </c>
      <c r="AU64" s="242">
        <f t="shared" si="45"/>
        <v>1981.8062518853765</v>
      </c>
      <c r="AV64" s="262">
        <f t="shared" si="46"/>
        <v>1818.7044977941121</v>
      </c>
      <c r="AW64" s="139"/>
      <c r="AX64" s="242"/>
      <c r="AY64" s="242">
        <f t="shared" si="32"/>
        <v>25908.248193581425</v>
      </c>
      <c r="AZ64" s="242">
        <f t="shared" si="33"/>
        <v>23781.675022624517</v>
      </c>
      <c r="BA64" s="268">
        <f t="shared" si="34"/>
        <v>21824.453973529344</v>
      </c>
      <c r="BB64" s="322"/>
      <c r="BC64" s="242"/>
      <c r="BD64" s="242">
        <f t="shared" si="105"/>
        <v>2159.0206827984521</v>
      </c>
      <c r="BE64" s="242">
        <f t="shared" si="47"/>
        <v>1981.8062518853765</v>
      </c>
      <c r="BF64" s="262">
        <f t="shared" si="48"/>
        <v>1818.7044977941121</v>
      </c>
      <c r="BG64" s="139"/>
      <c r="BH64" s="242"/>
      <c r="BI64" s="242">
        <f t="shared" si="49"/>
        <v>25908.248193581428</v>
      </c>
      <c r="BJ64" s="242">
        <f t="shared" si="50"/>
        <v>23781.675022624517</v>
      </c>
      <c r="BK64" s="275">
        <f t="shared" si="51"/>
        <v>21824.45397352934</v>
      </c>
      <c r="BL64" s="246"/>
      <c r="BM64" s="242"/>
      <c r="BN64" s="242">
        <f t="shared" si="106"/>
        <v>2929.200887644558</v>
      </c>
      <c r="BO64" s="242">
        <f t="shared" si="107"/>
        <v>2688.7693473310251</v>
      </c>
      <c r="BP64" s="246">
        <f t="shared" si="108"/>
        <v>2467.4848516951342</v>
      </c>
      <c r="BQ64" s="322"/>
      <c r="BR64" s="242"/>
      <c r="BS64" s="242">
        <f t="shared" si="53"/>
        <v>35150.410651734695</v>
      </c>
      <c r="BT64" s="242">
        <f t="shared" si="54"/>
        <v>32265.232167972303</v>
      </c>
      <c r="BU64" s="329">
        <f t="shared" si="55"/>
        <v>29609.818220341611</v>
      </c>
    </row>
    <row r="65" spans="2:73" x14ac:dyDescent="0.35">
      <c r="B65" s="23">
        <v>2063</v>
      </c>
      <c r="C65" s="27">
        <f t="shared" si="85"/>
        <v>59537</v>
      </c>
      <c r="D65" s="66"/>
      <c r="E65" s="67"/>
      <c r="F65" s="67">
        <f t="shared" si="86"/>
        <v>3551.389859168924</v>
      </c>
      <c r="G65" s="67">
        <f t="shared" si="87"/>
        <v>3250.2056308532583</v>
      </c>
      <c r="H65" s="143">
        <f t="shared" si="88"/>
        <v>2973.8292402286393</v>
      </c>
      <c r="I65" s="66"/>
      <c r="J65" s="67"/>
      <c r="K65" s="67">
        <f t="shared" si="89"/>
        <v>42616.678310027084</v>
      </c>
      <c r="L65" s="67">
        <f t="shared" si="90"/>
        <v>39002.467570239096</v>
      </c>
      <c r="M65" s="143">
        <f t="shared" si="91"/>
        <v>35685.950882743673</v>
      </c>
      <c r="N65" s="46"/>
      <c r="O65" s="40"/>
      <c r="P65" s="40">
        <v>2.7675000000000338E-2</v>
      </c>
      <c r="Q65" s="40">
        <v>2.4622499999999992E-2</v>
      </c>
      <c r="R65" s="42">
        <v>2.1570000000000089E-2</v>
      </c>
      <c r="S65" s="65"/>
      <c r="T65" s="26">
        <v>2063</v>
      </c>
      <c r="U65" s="27">
        <f t="shared" si="92"/>
        <v>59537</v>
      </c>
      <c r="V65" s="316"/>
      <c r="W65" s="267"/>
      <c r="X65" s="267">
        <f t="shared" si="109"/>
        <v>1903.6824667932751</v>
      </c>
      <c r="Y65" s="267">
        <f t="shared" si="94"/>
        <v>1742.2360592019186</v>
      </c>
      <c r="Z65" s="317">
        <f t="shared" si="95"/>
        <v>1594.0876131197938</v>
      </c>
      <c r="AA65" s="139"/>
      <c r="AB65" s="242"/>
      <c r="AC65" s="242">
        <f t="shared" si="96"/>
        <v>22844.189601519302</v>
      </c>
      <c r="AD65" s="242">
        <f t="shared" si="97"/>
        <v>20906.832710423023</v>
      </c>
      <c r="AE65" s="262">
        <f t="shared" si="98"/>
        <v>19129.051357437525</v>
      </c>
      <c r="AF65" s="322"/>
      <c r="AG65" s="242"/>
      <c r="AH65" s="242">
        <f t="shared" si="99"/>
        <v>2275.3195446476057</v>
      </c>
      <c r="AI65" s="242">
        <f t="shared" si="100"/>
        <v>2082.355553533826</v>
      </c>
      <c r="AJ65" s="262">
        <f t="shared" si="101"/>
        <v>1905.2855532791893</v>
      </c>
      <c r="AK65" s="322"/>
      <c r="AL65" s="242"/>
      <c r="AM65" s="242">
        <f t="shared" si="102"/>
        <v>27303.834535771268</v>
      </c>
      <c r="AN65" s="242">
        <f t="shared" si="103"/>
        <v>24988.266642405913</v>
      </c>
      <c r="AO65" s="262">
        <f t="shared" si="104"/>
        <v>22863.426639350273</v>
      </c>
      <c r="AP65" s="270">
        <f t="shared" si="31"/>
        <v>2593.626020528859</v>
      </c>
      <c r="AQ65" s="268">
        <f>AQ64*(1+Revalo_RB!$H124)</f>
        <v>31123.512246346309</v>
      </c>
      <c r="AR65" s="322"/>
      <c r="AS65" s="242"/>
      <c r="AT65" s="242">
        <f t="shared" si="44"/>
        <v>2218.7715801949003</v>
      </c>
      <c r="AU65" s="242">
        <f t="shared" si="45"/>
        <v>2030.6032763224241</v>
      </c>
      <c r="AV65" s="262">
        <f t="shared" si="46"/>
        <v>1857.9339538115312</v>
      </c>
      <c r="AW65" s="139"/>
      <c r="AX65" s="242"/>
      <c r="AY65" s="242">
        <f t="shared" si="32"/>
        <v>26625.258962338801</v>
      </c>
      <c r="AZ65" s="242">
        <f t="shared" si="33"/>
        <v>24367.23931586909</v>
      </c>
      <c r="BA65" s="268">
        <f t="shared" si="34"/>
        <v>22295.207445738375</v>
      </c>
      <c r="BB65" s="322"/>
      <c r="BC65" s="242"/>
      <c r="BD65" s="242">
        <f t="shared" si="105"/>
        <v>2218.7715801949003</v>
      </c>
      <c r="BE65" s="242">
        <f t="shared" si="47"/>
        <v>2030.6032763224241</v>
      </c>
      <c r="BF65" s="262">
        <f t="shared" si="48"/>
        <v>1857.9339538115312</v>
      </c>
      <c r="BG65" s="139"/>
      <c r="BH65" s="242"/>
      <c r="BI65" s="242">
        <f t="shared" si="49"/>
        <v>26625.258962338805</v>
      </c>
      <c r="BJ65" s="242">
        <f t="shared" si="50"/>
        <v>24367.239315869087</v>
      </c>
      <c r="BK65" s="275">
        <f t="shared" si="51"/>
        <v>22295.207445738371</v>
      </c>
      <c r="BL65" s="246"/>
      <c r="BM65" s="242"/>
      <c r="BN65" s="242">
        <f t="shared" si="106"/>
        <v>3010.2665222101223</v>
      </c>
      <c r="BO65" s="242">
        <f t="shared" si="107"/>
        <v>2754.9735705856833</v>
      </c>
      <c r="BP65" s="246">
        <f t="shared" si="108"/>
        <v>2520.7084999461986</v>
      </c>
      <c r="BQ65" s="322"/>
      <c r="BR65" s="242"/>
      <c r="BS65" s="242">
        <f t="shared" si="53"/>
        <v>36123.198266521467</v>
      </c>
      <c r="BT65" s="242">
        <f t="shared" si="54"/>
        <v>33059.682847028198</v>
      </c>
      <c r="BU65" s="329">
        <f t="shared" si="55"/>
        <v>30248.501999354383</v>
      </c>
    </row>
    <row r="66" spans="2:73" x14ac:dyDescent="0.35">
      <c r="B66" s="23">
        <v>2064</v>
      </c>
      <c r="C66" s="27">
        <f t="shared" si="85"/>
        <v>59902</v>
      </c>
      <c r="D66" s="66"/>
      <c r="E66" s="67"/>
      <c r="F66" s="67">
        <f t="shared" si="86"/>
        <v>3649.6745735214245</v>
      </c>
      <c r="G66" s="67">
        <f t="shared" si="87"/>
        <v>3330.2338189989418</v>
      </c>
      <c r="H66" s="143">
        <f t="shared" si="88"/>
        <v>3037.9747369403713</v>
      </c>
      <c r="I66" s="66"/>
      <c r="J66" s="67"/>
      <c r="K66" s="67">
        <f t="shared" si="89"/>
        <v>43796.094882257094</v>
      </c>
      <c r="L66" s="67">
        <f t="shared" si="90"/>
        <v>39962.8058279873</v>
      </c>
      <c r="M66" s="143">
        <f t="shared" si="91"/>
        <v>36455.696843284459</v>
      </c>
      <c r="N66" s="46"/>
      <c r="O66" s="40"/>
      <c r="P66" s="40">
        <v>2.7675000000000116E-2</v>
      </c>
      <c r="Q66" s="40">
        <v>2.462249999999977E-2</v>
      </c>
      <c r="R66" s="42">
        <v>2.1570000000000089E-2</v>
      </c>
      <c r="S66" s="65"/>
      <c r="T66" s="26">
        <v>2064</v>
      </c>
      <c r="U66" s="27">
        <f t="shared" si="92"/>
        <v>59902</v>
      </c>
      <c r="V66" s="316"/>
      <c r="W66" s="267"/>
      <c r="X66" s="267">
        <f t="shared" si="109"/>
        <v>1956.3668790617792</v>
      </c>
      <c r="Y66" s="267">
        <f t="shared" si="94"/>
        <v>1785.1342665696175</v>
      </c>
      <c r="Z66" s="317">
        <f t="shared" si="95"/>
        <v>1628.472082934788</v>
      </c>
      <c r="AA66" s="139"/>
      <c r="AB66" s="242"/>
      <c r="AC66" s="242">
        <f t="shared" si="96"/>
        <v>23476.402548741349</v>
      </c>
      <c r="AD66" s="242">
        <f t="shared" si="97"/>
        <v>21421.61119883541</v>
      </c>
      <c r="AE66" s="262">
        <f t="shared" si="98"/>
        <v>19541.664995217456</v>
      </c>
      <c r="AF66" s="322"/>
      <c r="AG66" s="242"/>
      <c r="AH66" s="242">
        <f t="shared" si="99"/>
        <v>2338.2890130457286</v>
      </c>
      <c r="AI66" s="242">
        <f t="shared" si="100"/>
        <v>2133.628353150712</v>
      </c>
      <c r="AJ66" s="262">
        <f t="shared" si="101"/>
        <v>1946.3825626634216</v>
      </c>
      <c r="AK66" s="322"/>
      <c r="AL66" s="242"/>
      <c r="AM66" s="242">
        <f t="shared" si="102"/>
        <v>28059.468156548741</v>
      </c>
      <c r="AN66" s="242">
        <f t="shared" si="103"/>
        <v>25603.540237808542</v>
      </c>
      <c r="AO66" s="262">
        <f t="shared" si="104"/>
        <v>23356.590751961059</v>
      </c>
      <c r="AP66" s="270">
        <f t="shared" si="31"/>
        <v>2639.0144758881142</v>
      </c>
      <c r="AQ66" s="268">
        <f>AQ65*(1+Revalo_RB!$H125)</f>
        <v>31668.173710657371</v>
      </c>
      <c r="AR66" s="322"/>
      <c r="AS66" s="242"/>
      <c r="AT66" s="242">
        <f t="shared" si="44"/>
        <v>2280.176083676794</v>
      </c>
      <c r="AU66" s="242">
        <f t="shared" si="45"/>
        <v>2080.6018054936726</v>
      </c>
      <c r="AV66" s="262">
        <f t="shared" si="46"/>
        <v>1898.009589195246</v>
      </c>
      <c r="AW66" s="139"/>
      <c r="AX66" s="242"/>
      <c r="AY66" s="242">
        <f t="shared" si="32"/>
        <v>27362.113004121529</v>
      </c>
      <c r="AZ66" s="242">
        <f t="shared" si="33"/>
        <v>24967.221665924073</v>
      </c>
      <c r="BA66" s="268">
        <f t="shared" si="34"/>
        <v>22776.115070342952</v>
      </c>
      <c r="BB66" s="322"/>
      <c r="BC66" s="242"/>
      <c r="BD66" s="242">
        <f t="shared" si="105"/>
        <v>2280.176083676794</v>
      </c>
      <c r="BE66" s="242">
        <f t="shared" si="47"/>
        <v>2080.6018054936726</v>
      </c>
      <c r="BF66" s="262">
        <f t="shared" si="48"/>
        <v>1898.009589195246</v>
      </c>
      <c r="BG66" s="139"/>
      <c r="BH66" s="242"/>
      <c r="BI66" s="242">
        <f t="shared" si="49"/>
        <v>27362.113004121529</v>
      </c>
      <c r="BJ66" s="242">
        <f t="shared" si="50"/>
        <v>24967.221665924069</v>
      </c>
      <c r="BK66" s="275">
        <f t="shared" si="51"/>
        <v>22776.115070342948</v>
      </c>
      <c r="BL66" s="246"/>
      <c r="BM66" s="242"/>
      <c r="BN66" s="242">
        <f t="shared" si="106"/>
        <v>3093.5756482122874</v>
      </c>
      <c r="BO66" s="242">
        <f t="shared" si="107"/>
        <v>2822.8079073274289</v>
      </c>
      <c r="BP66" s="246">
        <f t="shared" si="108"/>
        <v>2575.080182290038</v>
      </c>
      <c r="BQ66" s="322"/>
      <c r="BR66" s="242"/>
      <c r="BS66" s="242">
        <f t="shared" si="53"/>
        <v>37122.907778547451</v>
      </c>
      <c r="BT66" s="242">
        <f t="shared" si="54"/>
        <v>33873.694887929145</v>
      </c>
      <c r="BU66" s="329">
        <f t="shared" si="55"/>
        <v>30900.962187480458</v>
      </c>
    </row>
    <row r="67" spans="2:73" x14ac:dyDescent="0.35">
      <c r="B67" s="23">
        <v>2065</v>
      </c>
      <c r="C67" s="27">
        <f t="shared" si="85"/>
        <v>60268</v>
      </c>
      <c r="D67" s="66"/>
      <c r="E67" s="67"/>
      <c r="F67" s="67">
        <f t="shared" si="86"/>
        <v>3750.6793173436304</v>
      </c>
      <c r="G67" s="67">
        <f t="shared" si="87"/>
        <v>3412.2325012072424</v>
      </c>
      <c r="H67" s="143">
        <f t="shared" si="88"/>
        <v>3103.5038520161761</v>
      </c>
      <c r="I67" s="66"/>
      <c r="J67" s="67"/>
      <c r="K67" s="67">
        <f t="shared" si="89"/>
        <v>45008.151808123563</v>
      </c>
      <c r="L67" s="67">
        <f t="shared" si="90"/>
        <v>40946.790014486905</v>
      </c>
      <c r="M67" s="143">
        <f t="shared" si="91"/>
        <v>37242.046224194113</v>
      </c>
      <c r="N67" s="46"/>
      <c r="O67" s="40"/>
      <c r="P67" s="40">
        <v>2.7675000000000116E-2</v>
      </c>
      <c r="Q67" s="40">
        <v>2.462249999999977E-2</v>
      </c>
      <c r="R67" s="42">
        <v>2.1570000000000311E-2</v>
      </c>
      <c r="S67" s="65"/>
      <c r="T67" s="26">
        <v>2065</v>
      </c>
      <c r="U67" s="27">
        <f t="shared" si="92"/>
        <v>60268</v>
      </c>
      <c r="V67" s="316"/>
      <c r="W67" s="267"/>
      <c r="X67" s="267">
        <f t="shared" si="109"/>
        <v>2010.509332439814</v>
      </c>
      <c r="Y67" s="267">
        <f t="shared" si="94"/>
        <v>1829.0887350482274</v>
      </c>
      <c r="Z67" s="317">
        <f t="shared" si="95"/>
        <v>1663.5982257636917</v>
      </c>
      <c r="AA67" s="139"/>
      <c r="AB67" s="242"/>
      <c r="AC67" s="242">
        <f t="shared" si="96"/>
        <v>24126.111989277768</v>
      </c>
      <c r="AD67" s="242">
        <f t="shared" si="97"/>
        <v>21949.064820578729</v>
      </c>
      <c r="AE67" s="262">
        <f t="shared" si="98"/>
        <v>19963.178709164302</v>
      </c>
      <c r="AF67" s="322"/>
      <c r="AG67" s="242"/>
      <c r="AH67" s="242">
        <f t="shared" si="99"/>
        <v>2403.0011614817695</v>
      </c>
      <c r="AI67" s="242">
        <f t="shared" si="100"/>
        <v>2186.163617276165</v>
      </c>
      <c r="AJ67" s="262">
        <f t="shared" si="101"/>
        <v>1988.3660345400722</v>
      </c>
      <c r="AK67" s="322"/>
      <c r="AL67" s="242"/>
      <c r="AM67" s="242">
        <f t="shared" si="102"/>
        <v>28836.013937781234</v>
      </c>
      <c r="AN67" s="242">
        <f t="shared" si="103"/>
        <v>26233.963407313982</v>
      </c>
      <c r="AO67" s="262">
        <f t="shared" si="104"/>
        <v>23860.392414480866</v>
      </c>
      <c r="AP67" s="270">
        <f t="shared" si="31"/>
        <v>2685.1972292161563</v>
      </c>
      <c r="AQ67" s="268">
        <f>AQ66*(1+Revalo_RB!$H126)</f>
        <v>32222.366750593876</v>
      </c>
      <c r="AR67" s="322"/>
      <c r="AS67" s="242"/>
      <c r="AT67" s="242">
        <f t="shared" si="44"/>
        <v>2343.2799567925499</v>
      </c>
      <c r="AU67" s="242">
        <f t="shared" si="45"/>
        <v>2131.8314234494401</v>
      </c>
      <c r="AV67" s="262">
        <f t="shared" si="46"/>
        <v>1938.9496560341879</v>
      </c>
      <c r="AW67" s="139"/>
      <c r="AX67" s="242"/>
      <c r="AY67" s="242">
        <f t="shared" si="32"/>
        <v>28119.359481510597</v>
      </c>
      <c r="AZ67" s="242">
        <f t="shared" si="33"/>
        <v>25581.977081393281</v>
      </c>
      <c r="BA67" s="268">
        <f t="shared" si="34"/>
        <v>23267.395872410256</v>
      </c>
      <c r="BB67" s="322"/>
      <c r="BC67" s="242"/>
      <c r="BD67" s="242">
        <f t="shared" si="105"/>
        <v>2343.2799567925499</v>
      </c>
      <c r="BE67" s="242">
        <f t="shared" si="47"/>
        <v>2131.8314234494401</v>
      </c>
      <c r="BF67" s="262">
        <f t="shared" si="48"/>
        <v>1938.9496560341879</v>
      </c>
      <c r="BG67" s="139"/>
      <c r="BH67" s="242"/>
      <c r="BI67" s="242">
        <f t="shared" si="49"/>
        <v>28119.359481510597</v>
      </c>
      <c r="BJ67" s="242">
        <f t="shared" si="50"/>
        <v>25581.977081393277</v>
      </c>
      <c r="BK67" s="275">
        <f t="shared" si="51"/>
        <v>23267.395872410252</v>
      </c>
      <c r="BL67" s="246"/>
      <c r="BM67" s="242"/>
      <c r="BN67" s="242">
        <f t="shared" si="106"/>
        <v>3179.1903542765631</v>
      </c>
      <c r="BO67" s="242">
        <f t="shared" si="107"/>
        <v>2892.3124950255974</v>
      </c>
      <c r="BP67" s="246">
        <f t="shared" si="108"/>
        <v>2630.6246618220353</v>
      </c>
      <c r="BQ67" s="322"/>
      <c r="BR67" s="242"/>
      <c r="BS67" s="242">
        <f t="shared" si="53"/>
        <v>38150.284251318757</v>
      </c>
      <c r="BT67" s="242">
        <f t="shared" si="54"/>
        <v>34707.749940307171</v>
      </c>
      <c r="BU67" s="329">
        <f t="shared" si="55"/>
        <v>31567.495941864421</v>
      </c>
    </row>
    <row r="68" spans="2:73" x14ac:dyDescent="0.35">
      <c r="B68" s="23">
        <v>2066</v>
      </c>
      <c r="C68" s="27">
        <f t="shared" si="85"/>
        <v>60633</v>
      </c>
      <c r="D68" s="66"/>
      <c r="E68" s="67"/>
      <c r="F68" s="67">
        <f t="shared" si="86"/>
        <v>3854.4793674511147</v>
      </c>
      <c r="G68" s="67">
        <f t="shared" si="87"/>
        <v>3496.2501959682177</v>
      </c>
      <c r="H68" s="143">
        <f t="shared" si="88"/>
        <v>3170.4464301041653</v>
      </c>
      <c r="I68" s="66"/>
      <c r="J68" s="67"/>
      <c r="K68" s="67">
        <f t="shared" si="89"/>
        <v>46253.752409413377</v>
      </c>
      <c r="L68" s="67">
        <f t="shared" si="90"/>
        <v>41955.002351618612</v>
      </c>
      <c r="M68" s="143">
        <f t="shared" si="91"/>
        <v>38045.35716124998</v>
      </c>
      <c r="N68" s="46"/>
      <c r="O68" s="40"/>
      <c r="P68" s="40">
        <v>2.7674999999999894E-2</v>
      </c>
      <c r="Q68" s="40">
        <v>2.4622499999999992E-2</v>
      </c>
      <c r="R68" s="42">
        <v>2.1570000000000089E-2</v>
      </c>
      <c r="S68" s="65"/>
      <c r="T68" s="26">
        <v>2066</v>
      </c>
      <c r="U68" s="27">
        <f t="shared" si="92"/>
        <v>60633</v>
      </c>
      <c r="V68" s="316"/>
      <c r="W68" s="267"/>
      <c r="X68" s="267">
        <f t="shared" si="109"/>
        <v>2066.1501782150858</v>
      </c>
      <c r="Y68" s="267">
        <f t="shared" si="94"/>
        <v>1874.1254724269522</v>
      </c>
      <c r="Z68" s="317">
        <f t="shared" si="95"/>
        <v>1699.4820394934147</v>
      </c>
      <c r="AA68" s="139"/>
      <c r="AB68" s="242"/>
      <c r="AC68" s="242">
        <f t="shared" si="96"/>
        <v>24793.802138581028</v>
      </c>
      <c r="AD68" s="242">
        <f t="shared" si="97"/>
        <v>22489.505669123428</v>
      </c>
      <c r="AE68" s="262">
        <f t="shared" si="98"/>
        <v>20393.784473920976</v>
      </c>
      <c r="AF68" s="322"/>
      <c r="AG68" s="242"/>
      <c r="AH68" s="242">
        <f t="shared" si="99"/>
        <v>2469.5042186257774</v>
      </c>
      <c r="AI68" s="242">
        <f t="shared" si="100"/>
        <v>2239.9924309425473</v>
      </c>
      <c r="AJ68" s="262">
        <f t="shared" si="101"/>
        <v>2031.2550899051016</v>
      </c>
      <c r="AK68" s="322"/>
      <c r="AL68" s="242"/>
      <c r="AM68" s="242">
        <f t="shared" si="102"/>
        <v>29634.050623509327</v>
      </c>
      <c r="AN68" s="242">
        <f t="shared" si="103"/>
        <v>26879.909171310566</v>
      </c>
      <c r="AO68" s="262">
        <f t="shared" si="104"/>
        <v>24375.061078861218</v>
      </c>
      <c r="AP68" s="270">
        <f t="shared" si="31"/>
        <v>2732.188180727439</v>
      </c>
      <c r="AQ68" s="268">
        <f>AQ67*(1+Revalo_RB!$H127)</f>
        <v>32786.25816872927</v>
      </c>
      <c r="AR68" s="322"/>
      <c r="AS68" s="242"/>
      <c r="AT68" s="242">
        <f t="shared" si="44"/>
        <v>2408.1302295967835</v>
      </c>
      <c r="AU68" s="242">
        <f t="shared" si="45"/>
        <v>2184.3224426733236</v>
      </c>
      <c r="AV68" s="262">
        <f t="shared" si="46"/>
        <v>1980.7728001148455</v>
      </c>
      <c r="AW68" s="139"/>
      <c r="AX68" s="242"/>
      <c r="AY68" s="242">
        <f t="shared" si="32"/>
        <v>28897.562755161402</v>
      </c>
      <c r="AZ68" s="242">
        <f t="shared" si="33"/>
        <v>26211.869312079885</v>
      </c>
      <c r="BA68" s="268">
        <f t="shared" si="34"/>
        <v>23769.273601378147</v>
      </c>
      <c r="BB68" s="322"/>
      <c r="BC68" s="242"/>
      <c r="BD68" s="242">
        <f t="shared" si="105"/>
        <v>2408.1302295967835</v>
      </c>
      <c r="BE68" s="242">
        <f t="shared" si="47"/>
        <v>2184.3224426733236</v>
      </c>
      <c r="BF68" s="262">
        <f t="shared" si="48"/>
        <v>1980.7728001148455</v>
      </c>
      <c r="BG68" s="139"/>
      <c r="BH68" s="242"/>
      <c r="BI68" s="242">
        <f t="shared" si="49"/>
        <v>28897.562755161405</v>
      </c>
      <c r="BJ68" s="242">
        <f t="shared" si="50"/>
        <v>26211.869312079885</v>
      </c>
      <c r="BK68" s="275">
        <f t="shared" si="51"/>
        <v>23769.273601378143</v>
      </c>
      <c r="BL68" s="246"/>
      <c r="BM68" s="242"/>
      <c r="BN68" s="242">
        <f t="shared" si="106"/>
        <v>3267.1744473311664</v>
      </c>
      <c r="BO68" s="242">
        <f t="shared" si="107"/>
        <v>2963.5284594343652</v>
      </c>
      <c r="BP68" s="246">
        <f t="shared" si="108"/>
        <v>2687.3672357775367</v>
      </c>
      <c r="BQ68" s="322"/>
      <c r="BR68" s="242"/>
      <c r="BS68" s="242">
        <f t="shared" si="53"/>
        <v>39206.093367973997</v>
      </c>
      <c r="BT68" s="242">
        <f t="shared" si="54"/>
        <v>35562.341513212385</v>
      </c>
      <c r="BU68" s="329">
        <f t="shared" si="55"/>
        <v>32248.406829330441</v>
      </c>
    </row>
    <row r="69" spans="2:73" x14ac:dyDescent="0.35">
      <c r="B69" s="23">
        <v>2067</v>
      </c>
      <c r="C69" s="27">
        <f t="shared" si="85"/>
        <v>60998</v>
      </c>
      <c r="D69" s="66"/>
      <c r="E69" s="67"/>
      <c r="F69" s="67">
        <f t="shared" si="86"/>
        <v>3961.1520839453246</v>
      </c>
      <c r="G69" s="67">
        <f t="shared" si="87"/>
        <v>3582.3366164184449</v>
      </c>
      <c r="H69" s="143">
        <f t="shared" si="88"/>
        <v>3238.8329596015124</v>
      </c>
      <c r="I69" s="66"/>
      <c r="J69" s="67"/>
      <c r="K69" s="67">
        <f t="shared" si="89"/>
        <v>47533.825007343898</v>
      </c>
      <c r="L69" s="67">
        <f t="shared" si="90"/>
        <v>42988.039397021341</v>
      </c>
      <c r="M69" s="143">
        <f t="shared" si="91"/>
        <v>38865.99551521815</v>
      </c>
      <c r="N69" s="46"/>
      <c r="O69" s="40"/>
      <c r="P69" s="40">
        <v>2.7675000000000116E-2</v>
      </c>
      <c r="Q69" s="40">
        <v>2.4622499999999992E-2</v>
      </c>
      <c r="R69" s="42">
        <v>2.1570000000000089E-2</v>
      </c>
      <c r="S69" s="65"/>
      <c r="T69" s="26">
        <v>2067</v>
      </c>
      <c r="U69" s="27">
        <f t="shared" si="92"/>
        <v>60998</v>
      </c>
      <c r="V69" s="316"/>
      <c r="W69" s="267"/>
      <c r="X69" s="267">
        <f t="shared" si="109"/>
        <v>2123.3308843971886</v>
      </c>
      <c r="Y69" s="267">
        <f t="shared" si="94"/>
        <v>1920.2711268717849</v>
      </c>
      <c r="Z69" s="317">
        <f t="shared" si="95"/>
        <v>1736.1398670852877</v>
      </c>
      <c r="AA69" s="139"/>
      <c r="AB69" s="242"/>
      <c r="AC69" s="242">
        <f t="shared" si="96"/>
        <v>25479.970612766261</v>
      </c>
      <c r="AD69" s="242">
        <f t="shared" si="97"/>
        <v>23043.253522461418</v>
      </c>
      <c r="AE69" s="262">
        <f t="shared" si="98"/>
        <v>20833.678405023453</v>
      </c>
      <c r="AF69" s="322"/>
      <c r="AG69" s="242"/>
      <c r="AH69" s="242">
        <f t="shared" si="99"/>
        <v>2537.8477478762461</v>
      </c>
      <c r="AI69" s="242">
        <f t="shared" si="100"/>
        <v>2295.1466445734304</v>
      </c>
      <c r="AJ69" s="262">
        <f t="shared" si="101"/>
        <v>2075.0692621943549</v>
      </c>
      <c r="AK69" s="322"/>
      <c r="AL69" s="242"/>
      <c r="AM69" s="242">
        <f t="shared" si="102"/>
        <v>30454.172974514953</v>
      </c>
      <c r="AN69" s="242">
        <f t="shared" si="103"/>
        <v>27541.759734881165</v>
      </c>
      <c r="AO69" s="262">
        <f t="shared" si="104"/>
        <v>24900.831146332261</v>
      </c>
      <c r="AP69" s="270">
        <f t="shared" si="31"/>
        <v>2780.0014738901696</v>
      </c>
      <c r="AQ69" s="268">
        <f>AQ68*(1+Revalo_RB!$H128)</f>
        <v>33360.017686682033</v>
      </c>
      <c r="AR69" s="322"/>
      <c r="AS69" s="242"/>
      <c r="AT69" s="242">
        <f t="shared" si="44"/>
        <v>2474.7752337008747</v>
      </c>
      <c r="AU69" s="242">
        <f t="shared" si="45"/>
        <v>2238.1059220180477</v>
      </c>
      <c r="AV69" s="262">
        <f t="shared" si="46"/>
        <v>2023.498069413323</v>
      </c>
      <c r="AW69" s="139"/>
      <c r="AX69" s="242"/>
      <c r="AY69" s="242">
        <f t="shared" si="32"/>
        <v>29697.302804410498</v>
      </c>
      <c r="AZ69" s="242">
        <f t="shared" si="33"/>
        <v>26857.271064216573</v>
      </c>
      <c r="BA69" s="268">
        <f t="shared" si="34"/>
        <v>24281.976832959877</v>
      </c>
      <c r="BB69" s="322"/>
      <c r="BC69" s="242"/>
      <c r="BD69" s="242">
        <f t="shared" si="105"/>
        <v>2474.7752337008747</v>
      </c>
      <c r="BE69" s="242">
        <f t="shared" si="47"/>
        <v>2238.1059220180477</v>
      </c>
      <c r="BF69" s="262">
        <f t="shared" si="48"/>
        <v>2023.498069413323</v>
      </c>
      <c r="BG69" s="139"/>
      <c r="BH69" s="242"/>
      <c r="BI69" s="242">
        <f t="shared" si="49"/>
        <v>29697.302804410501</v>
      </c>
      <c r="BJ69" s="242">
        <f t="shared" si="50"/>
        <v>26857.271064216573</v>
      </c>
      <c r="BK69" s="275">
        <f t="shared" si="51"/>
        <v>24281.97683295987</v>
      </c>
      <c r="BL69" s="246"/>
      <c r="BM69" s="242"/>
      <c r="BN69" s="242">
        <f t="shared" si="106"/>
        <v>3357.5935001610565</v>
      </c>
      <c r="BO69" s="242">
        <f t="shared" si="107"/>
        <v>3036.4979389267883</v>
      </c>
      <c r="BP69" s="246">
        <f t="shared" si="108"/>
        <v>2745.3337470532583</v>
      </c>
      <c r="BQ69" s="322"/>
      <c r="BR69" s="242"/>
      <c r="BS69" s="242">
        <f t="shared" si="53"/>
        <v>40291.122001932679</v>
      </c>
      <c r="BT69" s="242">
        <f t="shared" si="54"/>
        <v>36437.975267121459</v>
      </c>
      <c r="BU69" s="329">
        <f t="shared" si="55"/>
        <v>32944.004964639098</v>
      </c>
    </row>
    <row r="70" spans="2:73" x14ac:dyDescent="0.35">
      <c r="B70" s="23">
        <v>2068</v>
      </c>
      <c r="C70" s="27">
        <f t="shared" si="85"/>
        <v>61363</v>
      </c>
      <c r="D70" s="66"/>
      <c r="E70" s="67"/>
      <c r="F70" s="67">
        <f t="shared" si="86"/>
        <v>4070.7769678685117</v>
      </c>
      <c r="G70" s="67">
        <f t="shared" si="87"/>
        <v>3670.5426997562081</v>
      </c>
      <c r="H70" s="143">
        <f t="shared" si="88"/>
        <v>3308.6945865401171</v>
      </c>
      <c r="I70" s="66"/>
      <c r="J70" s="67"/>
      <c r="K70" s="67">
        <f t="shared" si="89"/>
        <v>48849.323614422145</v>
      </c>
      <c r="L70" s="67">
        <f t="shared" si="90"/>
        <v>44046.512397074497</v>
      </c>
      <c r="M70" s="143">
        <f t="shared" si="91"/>
        <v>39704.335038481404</v>
      </c>
      <c r="N70" s="46"/>
      <c r="O70" s="40"/>
      <c r="P70" s="40">
        <v>2.7675000000000116E-2</v>
      </c>
      <c r="Q70" s="40">
        <v>2.4622499999999992E-2</v>
      </c>
      <c r="R70" s="42">
        <v>2.1570000000000089E-2</v>
      </c>
      <c r="S70" s="65"/>
      <c r="T70" s="26">
        <v>2068</v>
      </c>
      <c r="U70" s="27">
        <f t="shared" si="92"/>
        <v>61363</v>
      </c>
      <c r="V70" s="316"/>
      <c r="W70" s="267"/>
      <c r="X70" s="267">
        <f t="shared" si="109"/>
        <v>2182.0940666228807</v>
      </c>
      <c r="Y70" s="267">
        <f t="shared" si="94"/>
        <v>1967.5530026931854</v>
      </c>
      <c r="Z70" s="317">
        <f t="shared" si="95"/>
        <v>1773.5884040183175</v>
      </c>
      <c r="AA70" s="139"/>
      <c r="AB70" s="242"/>
      <c r="AC70" s="242">
        <f t="shared" si="96"/>
        <v>26185.128799474569</v>
      </c>
      <c r="AD70" s="242">
        <f t="shared" si="97"/>
        <v>23610.636032318223</v>
      </c>
      <c r="AE70" s="262">
        <f t="shared" si="98"/>
        <v>21283.060848219811</v>
      </c>
      <c r="AF70" s="322"/>
      <c r="AG70" s="242"/>
      <c r="AH70" s="242">
        <f t="shared" si="99"/>
        <v>2608.0826842987217</v>
      </c>
      <c r="AI70" s="242">
        <f t="shared" si="100"/>
        <v>2351.6588928294395</v>
      </c>
      <c r="AJ70" s="262">
        <f t="shared" si="101"/>
        <v>2119.8285061798874</v>
      </c>
      <c r="AK70" s="322"/>
      <c r="AL70" s="242"/>
      <c r="AM70" s="242">
        <f t="shared" si="102"/>
        <v>31296.99221158466</v>
      </c>
      <c r="AN70" s="242">
        <f t="shared" si="103"/>
        <v>28219.906713953274</v>
      </c>
      <c r="AO70" s="262">
        <f t="shared" si="104"/>
        <v>25437.942074158651</v>
      </c>
      <c r="AP70" s="270">
        <f t="shared" si="31"/>
        <v>2828.6514996832479</v>
      </c>
      <c r="AQ70" s="268">
        <f>AQ69*(1+Revalo_RB!$H129)</f>
        <v>33943.817996198974</v>
      </c>
      <c r="AR70" s="322"/>
      <c r="AS70" s="242"/>
      <c r="AT70" s="242">
        <f t="shared" si="44"/>
        <v>2543.2646382935468</v>
      </c>
      <c r="AU70" s="242">
        <f t="shared" si="45"/>
        <v>2293.213685082937</v>
      </c>
      <c r="AV70" s="262">
        <f t="shared" si="46"/>
        <v>2067.1449227705684</v>
      </c>
      <c r="AW70" s="139"/>
      <c r="AX70" s="242"/>
      <c r="AY70" s="242">
        <f t="shared" si="32"/>
        <v>30519.175659522563</v>
      </c>
      <c r="AZ70" s="242">
        <f t="shared" si="33"/>
        <v>27518.564220995246</v>
      </c>
      <c r="BA70" s="268">
        <f t="shared" si="34"/>
        <v>24805.739073246823</v>
      </c>
      <c r="BB70" s="322"/>
      <c r="BC70" s="242"/>
      <c r="BD70" s="242">
        <f t="shared" si="105"/>
        <v>2543.2646382935468</v>
      </c>
      <c r="BE70" s="242">
        <f t="shared" si="47"/>
        <v>2293.213685082937</v>
      </c>
      <c r="BF70" s="262">
        <f t="shared" si="48"/>
        <v>2067.1449227705684</v>
      </c>
      <c r="BG70" s="139"/>
      <c r="BH70" s="242"/>
      <c r="BI70" s="242">
        <f t="shared" si="49"/>
        <v>30519.175659522567</v>
      </c>
      <c r="BJ70" s="242">
        <f t="shared" si="50"/>
        <v>27518.564220995246</v>
      </c>
      <c r="BK70" s="275">
        <f t="shared" si="51"/>
        <v>24805.739073246812</v>
      </c>
      <c r="BL70" s="246"/>
      <c r="BM70" s="242"/>
      <c r="BN70" s="242">
        <f t="shared" si="106"/>
        <v>3450.5149002780145</v>
      </c>
      <c r="BO70" s="242">
        <f t="shared" si="107"/>
        <v>3111.2641094280129</v>
      </c>
      <c r="BP70" s="246">
        <f t="shared" si="108"/>
        <v>2804.5505959771976</v>
      </c>
      <c r="BQ70" s="322"/>
      <c r="BR70" s="242"/>
      <c r="BS70" s="242">
        <f t="shared" si="53"/>
        <v>41406.178803336174</v>
      </c>
      <c r="BT70" s="242">
        <f t="shared" si="54"/>
        <v>37335.169313136154</v>
      </c>
      <c r="BU70" s="329">
        <f t="shared" si="55"/>
        <v>33654.60715172637</v>
      </c>
    </row>
    <row r="71" spans="2:73" x14ac:dyDescent="0.35">
      <c r="B71" s="23">
        <v>2069</v>
      </c>
      <c r="C71" s="27">
        <f t="shared" si="85"/>
        <v>61729</v>
      </c>
      <c r="D71" s="66"/>
      <c r="E71" s="67"/>
      <c r="F71" s="67">
        <f t="shared" si="86"/>
        <v>4183.4357204542721</v>
      </c>
      <c r="G71" s="67">
        <f t="shared" si="87"/>
        <v>3760.9206373809552</v>
      </c>
      <c r="H71" s="143">
        <f t="shared" si="88"/>
        <v>3380.0631287717879</v>
      </c>
      <c r="I71" s="66"/>
      <c r="J71" s="67"/>
      <c r="K71" s="67">
        <f t="shared" si="89"/>
        <v>50201.228645451265</v>
      </c>
      <c r="L71" s="67">
        <f t="shared" si="90"/>
        <v>45131.047648571461</v>
      </c>
      <c r="M71" s="143">
        <f t="shared" si="91"/>
        <v>40560.757545261455</v>
      </c>
      <c r="N71" s="46"/>
      <c r="O71" s="40"/>
      <c r="P71" s="40">
        <v>2.7674999999999894E-2</v>
      </c>
      <c r="Q71" s="40">
        <v>2.4622499999999992E-2</v>
      </c>
      <c r="R71" s="42">
        <v>2.1570000000000089E-2</v>
      </c>
      <c r="S71" s="65"/>
      <c r="T71" s="26">
        <v>2069</v>
      </c>
      <c r="U71" s="27">
        <f t="shared" si="92"/>
        <v>61729</v>
      </c>
      <c r="V71" s="316"/>
      <c r="W71" s="267"/>
      <c r="X71" s="267">
        <f t="shared" si="109"/>
        <v>2242.4835199166687</v>
      </c>
      <c r="Y71" s="267">
        <f t="shared" si="94"/>
        <v>2015.9990765019982</v>
      </c>
      <c r="Z71" s="317">
        <f t="shared" si="95"/>
        <v>1811.844705892993</v>
      </c>
      <c r="AA71" s="139"/>
      <c r="AB71" s="242"/>
      <c r="AC71" s="242">
        <f t="shared" si="96"/>
        <v>26909.802239000026</v>
      </c>
      <c r="AD71" s="242">
        <f t="shared" si="97"/>
        <v>24191.988918023977</v>
      </c>
      <c r="AE71" s="262">
        <f t="shared" si="98"/>
        <v>21742.136470715915</v>
      </c>
      <c r="AF71" s="322"/>
      <c r="AG71" s="242"/>
      <c r="AH71" s="242">
        <f t="shared" si="99"/>
        <v>2680.2613725866886</v>
      </c>
      <c r="AI71" s="242">
        <f t="shared" si="100"/>
        <v>2409.5626139181322</v>
      </c>
      <c r="AJ71" s="262">
        <f t="shared" si="101"/>
        <v>2165.5532070581876</v>
      </c>
      <c r="AK71" s="322"/>
      <c r="AL71" s="242"/>
      <c r="AM71" s="242">
        <f t="shared" si="102"/>
        <v>32163.136471040263</v>
      </c>
      <c r="AN71" s="242">
        <f t="shared" si="103"/>
        <v>28914.751367017587</v>
      </c>
      <c r="AO71" s="262">
        <f t="shared" si="104"/>
        <v>25986.638484698251</v>
      </c>
      <c r="AP71" s="270">
        <f t="shared" si="31"/>
        <v>2878.1529009277051</v>
      </c>
      <c r="AQ71" s="268">
        <f>AQ70*(1+Revalo_RB!$H130)</f>
        <v>34537.834811132459</v>
      </c>
      <c r="AR71" s="322"/>
      <c r="AS71" s="242"/>
      <c r="AT71" s="242">
        <f t="shared" si="44"/>
        <v>2613.6494871583204</v>
      </c>
      <c r="AU71" s="242">
        <f t="shared" si="45"/>
        <v>2349.6783390438918</v>
      </c>
      <c r="AV71" s="262">
        <f t="shared" si="46"/>
        <v>2111.7332387547299</v>
      </c>
      <c r="AW71" s="139"/>
      <c r="AX71" s="242"/>
      <c r="AY71" s="242">
        <f t="shared" si="32"/>
        <v>31363.793845899847</v>
      </c>
      <c r="AZ71" s="242">
        <f t="shared" si="33"/>
        <v>28196.1400685267</v>
      </c>
      <c r="BA71" s="268">
        <f t="shared" si="34"/>
        <v>25340.79886505676</v>
      </c>
      <c r="BB71" s="322"/>
      <c r="BC71" s="242"/>
      <c r="BD71" s="242">
        <f t="shared" si="105"/>
        <v>2613.6494871583204</v>
      </c>
      <c r="BE71" s="242">
        <f t="shared" si="47"/>
        <v>2349.6783390438918</v>
      </c>
      <c r="BF71" s="262">
        <f t="shared" si="48"/>
        <v>2111.7332387547299</v>
      </c>
      <c r="BG71" s="139"/>
      <c r="BH71" s="242"/>
      <c r="BI71" s="242">
        <f t="shared" si="49"/>
        <v>31363.793845899851</v>
      </c>
      <c r="BJ71" s="242">
        <f t="shared" si="50"/>
        <v>28196.1400685267</v>
      </c>
      <c r="BK71" s="275">
        <f t="shared" si="51"/>
        <v>25340.798865056749</v>
      </c>
      <c r="BL71" s="246"/>
      <c r="BM71" s="242"/>
      <c r="BN71" s="242">
        <f t="shared" si="106"/>
        <v>3546.0079001432082</v>
      </c>
      <c r="BO71" s="242">
        <f t="shared" si="107"/>
        <v>3187.871209962404</v>
      </c>
      <c r="BP71" s="246">
        <f t="shared" si="108"/>
        <v>2865.044752332426</v>
      </c>
      <c r="BQ71" s="322"/>
      <c r="BR71" s="242"/>
      <c r="BS71" s="242">
        <f t="shared" si="53"/>
        <v>42552.0948017185</v>
      </c>
      <c r="BT71" s="242">
        <f t="shared" si="54"/>
        <v>38254.454519548846</v>
      </c>
      <c r="BU71" s="329">
        <f t="shared" si="55"/>
        <v>34380.537027989114</v>
      </c>
    </row>
    <row r="72" spans="2:73" ht="15" thickBot="1" x14ac:dyDescent="0.4">
      <c r="B72" s="30">
        <v>2070</v>
      </c>
      <c r="C72" s="32">
        <f t="shared" si="85"/>
        <v>62094</v>
      </c>
      <c r="D72" s="69"/>
      <c r="E72" s="70"/>
      <c r="F72" s="70">
        <f t="shared" si="86"/>
        <v>4299.2123040178449</v>
      </c>
      <c r="G72" s="70">
        <f t="shared" si="87"/>
        <v>3853.5239057748677</v>
      </c>
      <c r="H72" s="144">
        <f t="shared" si="88"/>
        <v>3452.9710904593958</v>
      </c>
      <c r="I72" s="69"/>
      <c r="J72" s="70"/>
      <c r="K72" s="70">
        <f t="shared" si="89"/>
        <v>51590.547648214138</v>
      </c>
      <c r="L72" s="70">
        <f t="shared" si="90"/>
        <v>46242.286869298412</v>
      </c>
      <c r="M72" s="144">
        <f t="shared" si="91"/>
        <v>41435.653085512749</v>
      </c>
      <c r="N72" s="52"/>
      <c r="O72" s="50"/>
      <c r="P72" s="50">
        <v>2.7675000000000116E-2</v>
      </c>
      <c r="Q72" s="50">
        <v>2.4622499999999992E-2</v>
      </c>
      <c r="R72" s="53">
        <v>2.1570000000000089E-2</v>
      </c>
      <c r="S72" s="65"/>
      <c r="T72" s="31">
        <v>2070</v>
      </c>
      <c r="U72" s="32">
        <f t="shared" si="92"/>
        <v>62094</v>
      </c>
      <c r="V72" s="318"/>
      <c r="W72" s="279"/>
      <c r="X72" s="279">
        <f t="shared" si="109"/>
        <v>2304.5442513303628</v>
      </c>
      <c r="Y72" s="279">
        <f t="shared" si="94"/>
        <v>2065.6380137631686</v>
      </c>
      <c r="Z72" s="319">
        <f t="shared" si="95"/>
        <v>1850.9261961991051</v>
      </c>
      <c r="AA72" s="140"/>
      <c r="AB72" s="243"/>
      <c r="AC72" s="243">
        <f t="shared" si="96"/>
        <v>27654.531015964356</v>
      </c>
      <c r="AD72" s="243">
        <f t="shared" si="97"/>
        <v>24787.656165158023</v>
      </c>
      <c r="AE72" s="263">
        <f t="shared" si="98"/>
        <v>22211.114354389261</v>
      </c>
      <c r="AF72" s="323"/>
      <c r="AG72" s="243"/>
      <c r="AH72" s="243">
        <f t="shared" si="99"/>
        <v>2754.4376060730256</v>
      </c>
      <c r="AI72" s="243">
        <f t="shared" si="100"/>
        <v>2468.8920693793316</v>
      </c>
      <c r="AJ72" s="263">
        <f t="shared" si="101"/>
        <v>2212.2641897344329</v>
      </c>
      <c r="AK72" s="323"/>
      <c r="AL72" s="243"/>
      <c r="AM72" s="243">
        <f t="shared" si="102"/>
        <v>33053.25127287631</v>
      </c>
      <c r="AN72" s="243">
        <f t="shared" si="103"/>
        <v>29626.704832551979</v>
      </c>
      <c r="AO72" s="263">
        <f t="shared" si="104"/>
        <v>26547.170276813195</v>
      </c>
      <c r="AP72" s="323">
        <f t="shared" ref="AP72" si="110">AQ72/12</f>
        <v>2928.5205766939398</v>
      </c>
      <c r="AQ72" s="263">
        <f>AQ71*(1+Revalo_RB!$H131)</f>
        <v>35142.246920327278</v>
      </c>
      <c r="AR72" s="323"/>
      <c r="AS72" s="243"/>
      <c r="AT72" s="243">
        <f t="shared" si="44"/>
        <v>2685.9822367154275</v>
      </c>
      <c r="AU72" s="243">
        <f t="shared" si="45"/>
        <v>2407.5332939469999</v>
      </c>
      <c r="AV72" s="263">
        <f t="shared" si="46"/>
        <v>2157.2833247146696</v>
      </c>
      <c r="AW72" s="140"/>
      <c r="AX72" s="243"/>
      <c r="AY72" s="243">
        <f t="shared" si="32"/>
        <v>32231.78684058513</v>
      </c>
      <c r="AZ72" s="243">
        <f t="shared" si="33"/>
        <v>28890.399527363999</v>
      </c>
      <c r="BA72" s="269">
        <f t="shared" si="34"/>
        <v>25887.399896576037</v>
      </c>
      <c r="BB72" s="323"/>
      <c r="BC72" s="243"/>
      <c r="BD72" s="243">
        <f t="shared" si="105"/>
        <v>2685.9822367154275</v>
      </c>
      <c r="BE72" s="243">
        <f t="shared" si="47"/>
        <v>2407.5332939469999</v>
      </c>
      <c r="BF72" s="263">
        <f t="shared" si="48"/>
        <v>2157.2833247146696</v>
      </c>
      <c r="BG72" s="140"/>
      <c r="BH72" s="243"/>
      <c r="BI72" s="243">
        <f t="shared" si="49"/>
        <v>32231.786840585133</v>
      </c>
      <c r="BJ72" s="243">
        <f t="shared" si="50"/>
        <v>28890.399527364003</v>
      </c>
      <c r="BK72" s="276">
        <f t="shared" si="51"/>
        <v>25887.399896576026</v>
      </c>
      <c r="BL72" s="273"/>
      <c r="BM72" s="243"/>
      <c r="BN72" s="243">
        <f t="shared" si="106"/>
        <v>3644.1436687796722</v>
      </c>
      <c r="BO72" s="243">
        <f t="shared" si="107"/>
        <v>3266.3645688297033</v>
      </c>
      <c r="BP72" s="273">
        <f t="shared" si="108"/>
        <v>2926.8437676402368</v>
      </c>
      <c r="BQ72" s="323"/>
      <c r="BR72" s="243"/>
      <c r="BS72" s="243">
        <f t="shared" si="53"/>
        <v>43729.724025356067</v>
      </c>
      <c r="BT72" s="243">
        <f t="shared" si="54"/>
        <v>39196.374825956438</v>
      </c>
      <c r="BU72" s="330">
        <f t="shared" si="55"/>
        <v>35122.12521168284</v>
      </c>
    </row>
    <row r="73" spans="2:73" ht="41.25" customHeight="1" x14ac:dyDescent="0.35">
      <c r="B73" s="519"/>
      <c r="C73" s="519"/>
      <c r="D73" s="519"/>
      <c r="E73" s="519"/>
      <c r="F73" s="519"/>
      <c r="G73" s="519"/>
      <c r="H73" s="519"/>
      <c r="I73" s="282"/>
      <c r="J73" s="282"/>
      <c r="K73" s="282"/>
      <c r="L73" s="282"/>
      <c r="M73" s="282"/>
      <c r="N73" s="135"/>
      <c r="O73" s="135"/>
      <c r="P73" s="282"/>
      <c r="Q73" s="135"/>
      <c r="R73" s="135"/>
      <c r="U73" s="259"/>
      <c r="V73" s="264"/>
      <c r="W73" s="264"/>
      <c r="X73" s="264"/>
      <c r="Y73" s="264"/>
      <c r="Z73" s="264"/>
      <c r="AA73" s="278"/>
      <c r="AB73" s="259"/>
      <c r="AC73" s="282"/>
      <c r="AD73" s="259"/>
      <c r="AE73" s="259"/>
      <c r="AF73" s="278"/>
      <c r="AG73" s="259"/>
      <c r="AH73" s="282"/>
      <c r="AI73" s="259"/>
      <c r="AJ73" s="259"/>
      <c r="AK73" s="259"/>
      <c r="AL73" s="282"/>
      <c r="AM73" s="259"/>
      <c r="AN73" s="259"/>
      <c r="AO73" s="259"/>
      <c r="AP73" s="259"/>
      <c r="AQ73" s="259"/>
      <c r="AR73" s="259"/>
      <c r="AS73" s="282"/>
      <c r="AT73" s="259"/>
      <c r="AU73" s="259"/>
      <c r="AV73" s="259"/>
      <c r="AW73" s="259"/>
      <c r="AX73" s="259"/>
      <c r="AY73" s="283"/>
      <c r="AZ73" s="259"/>
      <c r="BA73" s="259"/>
      <c r="BB73" s="259"/>
      <c r="BC73" s="519" t="s">
        <v>68</v>
      </c>
      <c r="BD73" s="519"/>
      <c r="BE73" s="259"/>
      <c r="BF73" s="259"/>
      <c r="BI73" s="282"/>
      <c r="BJ73" s="232"/>
      <c r="BK73" s="232"/>
      <c r="BL73" s="259"/>
      <c r="BM73" s="259"/>
      <c r="BN73" s="282"/>
      <c r="BO73" s="259"/>
      <c r="BP73" s="259"/>
      <c r="BQ73" s="135"/>
      <c r="BR73" s="282"/>
      <c r="BS73" s="135"/>
      <c r="BT73" s="135"/>
      <c r="BU73" s="135" t="s">
        <v>69</v>
      </c>
    </row>
  </sheetData>
  <mergeCells count="27">
    <mergeCell ref="AK5:AO5"/>
    <mergeCell ref="V4:AE4"/>
    <mergeCell ref="BC73:BD73"/>
    <mergeCell ref="V5:Z5"/>
    <mergeCell ref="AF5:AJ5"/>
    <mergeCell ref="AA5:AE5"/>
    <mergeCell ref="AK4:AO4"/>
    <mergeCell ref="BL4:BU4"/>
    <mergeCell ref="BB4:BK4"/>
    <mergeCell ref="BL5:BP5"/>
    <mergeCell ref="AP6:AQ6"/>
    <mergeCell ref="AP4:AQ4"/>
    <mergeCell ref="AR5:AV5"/>
    <mergeCell ref="AR4:BA4"/>
    <mergeCell ref="BB5:BF5"/>
    <mergeCell ref="BQ5:BU5"/>
    <mergeCell ref="AW5:BA5"/>
    <mergeCell ref="BG5:BK5"/>
    <mergeCell ref="B73:H73"/>
    <mergeCell ref="B4:B6"/>
    <mergeCell ref="T4:T6"/>
    <mergeCell ref="U4:U6"/>
    <mergeCell ref="C5:C6"/>
    <mergeCell ref="C4:R4"/>
    <mergeCell ref="N5:R5"/>
    <mergeCell ref="D5:H5"/>
    <mergeCell ref="I5:M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62"/>
  <sheetViews>
    <sheetView topLeftCell="A16" workbookViewId="0">
      <selection activeCell="F22" sqref="F22"/>
    </sheetView>
  </sheetViews>
  <sheetFormatPr baseColWidth="10" defaultColWidth="10.81640625" defaultRowHeight="14.5" x14ac:dyDescent="0.35"/>
  <cols>
    <col min="1" max="1" width="3.1796875" style="1" customWidth="1"/>
    <col min="2" max="2" width="10.81640625" style="1"/>
    <col min="3" max="7" width="18.1796875" style="1" customWidth="1"/>
    <col min="8" max="8" width="10.81640625" style="1"/>
    <col min="9" max="9" width="20.453125" style="1" bestFit="1" customWidth="1"/>
    <col min="10" max="16384" width="10.81640625" style="1"/>
  </cols>
  <sheetData>
    <row r="1" spans="2:11" ht="23.5" x14ac:dyDescent="0.55000000000000004">
      <c r="B1" s="98" t="s">
        <v>54</v>
      </c>
    </row>
    <row r="3" spans="2:11" ht="15" thickBot="1" x14ac:dyDescent="0.4"/>
    <row r="4" spans="2:11" ht="22.5" customHeight="1" x14ac:dyDescent="0.35">
      <c r="B4" s="529" t="s">
        <v>1</v>
      </c>
      <c r="C4" s="531" t="s">
        <v>53</v>
      </c>
      <c r="D4" s="532"/>
      <c r="E4" s="532"/>
      <c r="F4" s="533"/>
      <c r="G4" s="534"/>
    </row>
    <row r="5" spans="2:11" ht="36.75" customHeight="1" thickBot="1" x14ac:dyDescent="0.4">
      <c r="B5" s="530"/>
      <c r="C5" s="5"/>
      <c r="D5" s="3"/>
      <c r="E5" s="99" t="s">
        <v>4</v>
      </c>
      <c r="F5" s="296" t="s">
        <v>64</v>
      </c>
      <c r="G5" s="6" t="s">
        <v>121</v>
      </c>
    </row>
    <row r="6" spans="2:11" x14ac:dyDescent="0.35">
      <c r="B6" s="106">
        <v>2014</v>
      </c>
      <c r="C6" s="89"/>
      <c r="D6" s="100"/>
      <c r="E6" s="100"/>
      <c r="F6" s="297"/>
      <c r="G6" s="101"/>
      <c r="K6" s="12"/>
    </row>
    <row r="7" spans="2:11" x14ac:dyDescent="0.35">
      <c r="B7" s="106">
        <v>2015</v>
      </c>
      <c r="C7" s="89"/>
      <c r="D7" s="100"/>
      <c r="E7" s="100">
        <v>0</v>
      </c>
      <c r="F7" s="297">
        <v>0</v>
      </c>
      <c r="G7" s="101">
        <v>0</v>
      </c>
      <c r="K7" s="12"/>
    </row>
    <row r="8" spans="2:11" x14ac:dyDescent="0.35">
      <c r="B8" s="106">
        <v>2016</v>
      </c>
      <c r="C8" s="89"/>
      <c r="D8" s="100"/>
      <c r="E8" s="100">
        <v>2E-3</v>
      </c>
      <c r="F8" s="297">
        <v>2E-3</v>
      </c>
      <c r="G8" s="101">
        <v>2E-3</v>
      </c>
    </row>
    <row r="9" spans="2:11" x14ac:dyDescent="0.35">
      <c r="B9" s="106">
        <v>2017</v>
      </c>
      <c r="C9" s="89"/>
      <c r="D9" s="100"/>
      <c r="E9" s="100">
        <v>0.01</v>
      </c>
      <c r="F9" s="297">
        <v>0.01</v>
      </c>
      <c r="G9" s="101">
        <v>0.01</v>
      </c>
    </row>
    <row r="10" spans="2:11" x14ac:dyDescent="0.35">
      <c r="B10" s="106">
        <v>2018</v>
      </c>
      <c r="C10" s="89"/>
      <c r="D10" s="100"/>
      <c r="E10" s="100">
        <v>1.6E-2</v>
      </c>
      <c r="F10" s="297">
        <v>1.6E-2</v>
      </c>
      <c r="G10" s="101">
        <v>1.6E-2</v>
      </c>
    </row>
    <row r="11" spans="2:11" x14ac:dyDescent="0.35">
      <c r="B11" s="106">
        <v>2019</v>
      </c>
      <c r="C11" s="89"/>
      <c r="D11" s="100"/>
      <c r="E11" s="100">
        <v>8.9999999999999993E-3</v>
      </c>
      <c r="F11" s="297">
        <v>8.9999999999999993E-3</v>
      </c>
      <c r="G11" s="101">
        <v>8.9999999999999993E-3</v>
      </c>
    </row>
    <row r="12" spans="2:11" x14ac:dyDescent="0.35">
      <c r="B12" s="106">
        <v>2020</v>
      </c>
      <c r="C12" s="89"/>
      <c r="D12" s="100"/>
      <c r="E12" s="100">
        <v>2.07192303368053E-3</v>
      </c>
      <c r="F12" s="297">
        <v>2.07192303368053E-3</v>
      </c>
      <c r="G12" s="101">
        <v>2.07192303368053E-3</v>
      </c>
    </row>
    <row r="13" spans="2:11" x14ac:dyDescent="0.35">
      <c r="B13" s="106">
        <v>2021</v>
      </c>
      <c r="C13" s="89"/>
      <c r="D13" s="100"/>
      <c r="E13" s="100">
        <v>1.5539349254688695E-2</v>
      </c>
      <c r="F13" s="297">
        <v>1.5539349254688695E-2</v>
      </c>
      <c r="G13" s="101">
        <v>1.5539349254688695E-2</v>
      </c>
    </row>
    <row r="14" spans="2:11" x14ac:dyDescent="0.35">
      <c r="B14" s="194">
        <v>2022</v>
      </c>
      <c r="C14" s="367"/>
      <c r="D14" s="208"/>
      <c r="E14" s="208">
        <v>5.3448969767753818E-2</v>
      </c>
      <c r="F14" s="436">
        <v>5.3448969767753818E-2</v>
      </c>
      <c r="G14" s="342">
        <v>5.3448969767753818E-2</v>
      </c>
    </row>
    <row r="15" spans="2:11" x14ac:dyDescent="0.35">
      <c r="B15" s="194">
        <v>2023</v>
      </c>
      <c r="C15" s="367"/>
      <c r="D15" s="208"/>
      <c r="E15" s="208">
        <v>4.8223891625619242E-2</v>
      </c>
      <c r="F15" s="436">
        <v>4.8223891625619242E-2</v>
      </c>
      <c r="G15" s="342">
        <v>4.8223891625619242E-2</v>
      </c>
    </row>
    <row r="16" spans="2:11" x14ac:dyDescent="0.35">
      <c r="B16" s="194">
        <v>2024</v>
      </c>
      <c r="C16" s="367"/>
      <c r="D16" s="208"/>
      <c r="E16" s="208">
        <v>1.8487947459068454E-2</v>
      </c>
      <c r="F16" s="436">
        <v>1.8487947459068454E-2</v>
      </c>
      <c r="G16" s="342">
        <v>1.8487947459068454E-2</v>
      </c>
    </row>
    <row r="17" spans="2:7" s="174" customFormat="1" x14ac:dyDescent="0.35">
      <c r="B17" s="194">
        <v>2025</v>
      </c>
      <c r="C17" s="367"/>
      <c r="D17" s="208"/>
      <c r="E17" s="208">
        <v>8.8832131129137348E-3</v>
      </c>
      <c r="F17" s="436">
        <v>8.8832131129137348E-3</v>
      </c>
      <c r="G17" s="342">
        <v>8.8832131129137348E-3</v>
      </c>
    </row>
    <row r="18" spans="2:7" x14ac:dyDescent="0.35">
      <c r="B18" s="293">
        <v>2026</v>
      </c>
      <c r="C18" s="91"/>
      <c r="D18" s="294"/>
      <c r="E18" s="294">
        <v>1.9112307107659987E-2</v>
      </c>
      <c r="F18" s="298">
        <v>1.9112307107659987E-2</v>
      </c>
      <c r="G18" s="295">
        <v>1.9112307107659987E-2</v>
      </c>
    </row>
    <row r="19" spans="2:7" x14ac:dyDescent="0.35">
      <c r="B19" s="293">
        <v>2027</v>
      </c>
      <c r="C19" s="91"/>
      <c r="D19" s="294"/>
      <c r="E19" s="294">
        <v>1.5106309114740979E-2</v>
      </c>
      <c r="F19" s="298">
        <v>1.5106309114740979E-2</v>
      </c>
      <c r="G19" s="295">
        <v>1.5106309114740979E-2</v>
      </c>
    </row>
    <row r="20" spans="2:7" x14ac:dyDescent="0.35">
      <c r="B20" s="293">
        <v>2028</v>
      </c>
      <c r="C20" s="91"/>
      <c r="D20" s="294"/>
      <c r="E20" s="294">
        <v>1.7500000000000002E-2</v>
      </c>
      <c r="F20" s="298">
        <v>1.7500000000000002E-2</v>
      </c>
      <c r="G20" s="295">
        <v>1.7500000000000002E-2</v>
      </c>
    </row>
    <row r="21" spans="2:7" x14ac:dyDescent="0.35">
      <c r="B21" s="293">
        <v>2029</v>
      </c>
      <c r="C21" s="91"/>
      <c r="D21" s="294"/>
      <c r="E21" s="294">
        <v>1.7500000000000002E-2</v>
      </c>
      <c r="F21" s="298">
        <v>1.7500000000000002E-2</v>
      </c>
      <c r="G21" s="295">
        <v>1.7500000000000002E-2</v>
      </c>
    </row>
    <row r="22" spans="2:7" x14ac:dyDescent="0.35">
      <c r="B22" s="293">
        <v>2030</v>
      </c>
      <c r="C22" s="91"/>
      <c r="D22" s="294"/>
      <c r="E22" s="294">
        <v>1.7500000000000002E-2</v>
      </c>
      <c r="F22" s="298">
        <v>1.7500000000000002E-2</v>
      </c>
      <c r="G22" s="295">
        <v>1.7500000000000002E-2</v>
      </c>
    </row>
    <row r="23" spans="2:7" x14ac:dyDescent="0.35">
      <c r="B23" s="107">
        <v>2031</v>
      </c>
      <c r="C23" s="92"/>
      <c r="D23" s="102"/>
      <c r="E23" s="102">
        <v>1.7500000000000071E-2</v>
      </c>
      <c r="F23" s="299">
        <v>1.7500000000000071E-2</v>
      </c>
      <c r="G23" s="104">
        <v>1.7500000000000071E-2</v>
      </c>
    </row>
    <row r="24" spans="2:7" x14ac:dyDescent="0.35">
      <c r="B24" s="107">
        <v>2032</v>
      </c>
      <c r="C24" s="92"/>
      <c r="D24" s="102"/>
      <c r="E24" s="102">
        <v>1.7500000000000071E-2</v>
      </c>
      <c r="F24" s="299">
        <v>1.7500000000000071E-2</v>
      </c>
      <c r="G24" s="104">
        <v>1.7500000000000071E-2</v>
      </c>
    </row>
    <row r="25" spans="2:7" x14ac:dyDescent="0.35">
      <c r="B25" s="107">
        <v>2033</v>
      </c>
      <c r="C25" s="92"/>
      <c r="D25" s="102"/>
      <c r="E25" s="102">
        <v>1.7500000000000071E-2</v>
      </c>
      <c r="F25" s="299">
        <v>1.7500000000000071E-2</v>
      </c>
      <c r="G25" s="104">
        <v>1.7500000000000071E-2</v>
      </c>
    </row>
    <row r="26" spans="2:7" x14ac:dyDescent="0.35">
      <c r="B26" s="107">
        <v>2034</v>
      </c>
      <c r="C26" s="92"/>
      <c r="D26" s="102"/>
      <c r="E26" s="102">
        <v>1.7500000000000071E-2</v>
      </c>
      <c r="F26" s="299">
        <v>1.7500000000000071E-2</v>
      </c>
      <c r="G26" s="104">
        <v>1.7500000000000071E-2</v>
      </c>
    </row>
    <row r="27" spans="2:7" x14ac:dyDescent="0.35">
      <c r="B27" s="107">
        <v>2035</v>
      </c>
      <c r="C27" s="92"/>
      <c r="D27" s="102"/>
      <c r="E27" s="102">
        <v>1.7500000000000071E-2</v>
      </c>
      <c r="F27" s="299">
        <v>1.7500000000000071E-2</v>
      </c>
      <c r="G27" s="104">
        <v>1.7500000000000071E-2</v>
      </c>
    </row>
    <row r="28" spans="2:7" x14ac:dyDescent="0.35">
      <c r="B28" s="107">
        <v>2036</v>
      </c>
      <c r="C28" s="92"/>
      <c r="D28" s="102"/>
      <c r="E28" s="102">
        <v>1.7500000000000071E-2</v>
      </c>
      <c r="F28" s="299">
        <v>1.7500000000000071E-2</v>
      </c>
      <c r="G28" s="104">
        <v>1.7500000000000071E-2</v>
      </c>
    </row>
    <row r="29" spans="2:7" x14ac:dyDescent="0.35">
      <c r="B29" s="107">
        <v>2037</v>
      </c>
      <c r="C29" s="92"/>
      <c r="D29" s="102"/>
      <c r="E29" s="102">
        <v>1.7500000000000071E-2</v>
      </c>
      <c r="F29" s="299">
        <v>1.7500000000000071E-2</v>
      </c>
      <c r="G29" s="104">
        <v>1.7500000000000071E-2</v>
      </c>
    </row>
    <row r="30" spans="2:7" x14ac:dyDescent="0.35">
      <c r="B30" s="107">
        <v>2038</v>
      </c>
      <c r="C30" s="92"/>
      <c r="D30" s="102"/>
      <c r="E30" s="102">
        <v>1.7500000000000071E-2</v>
      </c>
      <c r="F30" s="299">
        <v>1.7500000000000071E-2</v>
      </c>
      <c r="G30" s="104">
        <v>1.7500000000000071E-2</v>
      </c>
    </row>
    <row r="31" spans="2:7" x14ac:dyDescent="0.35">
      <c r="B31" s="107">
        <v>2039</v>
      </c>
      <c r="C31" s="92"/>
      <c r="D31" s="102"/>
      <c r="E31" s="102">
        <v>1.7500000000000071E-2</v>
      </c>
      <c r="F31" s="299">
        <v>1.7500000000000071E-2</v>
      </c>
      <c r="G31" s="104">
        <v>1.7500000000000071E-2</v>
      </c>
    </row>
    <row r="32" spans="2:7" x14ac:dyDescent="0.35">
      <c r="B32" s="107">
        <v>2040</v>
      </c>
      <c r="C32" s="92"/>
      <c r="D32" s="102"/>
      <c r="E32" s="102">
        <v>1.7500000000000071E-2</v>
      </c>
      <c r="F32" s="299">
        <v>1.7500000000000071E-2</v>
      </c>
      <c r="G32" s="104">
        <v>1.7500000000000071E-2</v>
      </c>
    </row>
    <row r="33" spans="2:7" x14ac:dyDescent="0.35">
      <c r="B33" s="107">
        <v>2041</v>
      </c>
      <c r="C33" s="92"/>
      <c r="D33" s="102"/>
      <c r="E33" s="102">
        <v>1.7500000000000071E-2</v>
      </c>
      <c r="F33" s="299">
        <v>1.7500000000000071E-2</v>
      </c>
      <c r="G33" s="104">
        <v>1.7500000000000071E-2</v>
      </c>
    </row>
    <row r="34" spans="2:7" x14ac:dyDescent="0.35">
      <c r="B34" s="107">
        <v>2042</v>
      </c>
      <c r="C34" s="92"/>
      <c r="D34" s="102"/>
      <c r="E34" s="102">
        <v>1.7500000000000071E-2</v>
      </c>
      <c r="F34" s="299">
        <v>1.7500000000000071E-2</v>
      </c>
      <c r="G34" s="104">
        <v>1.7500000000000071E-2</v>
      </c>
    </row>
    <row r="35" spans="2:7" x14ac:dyDescent="0.35">
      <c r="B35" s="107">
        <v>2043</v>
      </c>
      <c r="C35" s="92"/>
      <c r="D35" s="102"/>
      <c r="E35" s="102">
        <v>1.7500000000000071E-2</v>
      </c>
      <c r="F35" s="299">
        <v>1.7500000000000071E-2</v>
      </c>
      <c r="G35" s="104">
        <v>1.7500000000000071E-2</v>
      </c>
    </row>
    <row r="36" spans="2:7" x14ac:dyDescent="0.35">
      <c r="B36" s="107">
        <v>2044</v>
      </c>
      <c r="C36" s="92"/>
      <c r="D36" s="102"/>
      <c r="E36" s="102">
        <v>1.7500000000000071E-2</v>
      </c>
      <c r="F36" s="299">
        <v>1.7500000000000071E-2</v>
      </c>
      <c r="G36" s="104">
        <v>1.7500000000000071E-2</v>
      </c>
    </row>
    <row r="37" spans="2:7" x14ac:dyDescent="0.35">
      <c r="B37" s="107">
        <v>2045</v>
      </c>
      <c r="C37" s="92"/>
      <c r="D37" s="102"/>
      <c r="E37" s="102">
        <v>1.7500000000000071E-2</v>
      </c>
      <c r="F37" s="299">
        <v>1.7500000000000071E-2</v>
      </c>
      <c r="G37" s="104">
        <v>1.7500000000000071E-2</v>
      </c>
    </row>
    <row r="38" spans="2:7" x14ac:dyDescent="0.35">
      <c r="B38" s="107">
        <v>2046</v>
      </c>
      <c r="C38" s="92"/>
      <c r="D38" s="102"/>
      <c r="E38" s="102">
        <v>1.7500000000000071E-2</v>
      </c>
      <c r="F38" s="299">
        <v>1.7500000000000071E-2</v>
      </c>
      <c r="G38" s="104">
        <v>1.7500000000000071E-2</v>
      </c>
    </row>
    <row r="39" spans="2:7" x14ac:dyDescent="0.35">
      <c r="B39" s="107">
        <v>2047</v>
      </c>
      <c r="C39" s="92"/>
      <c r="D39" s="102"/>
      <c r="E39" s="102">
        <v>1.7500000000000071E-2</v>
      </c>
      <c r="F39" s="299">
        <v>1.7500000000000071E-2</v>
      </c>
      <c r="G39" s="104">
        <v>1.7500000000000071E-2</v>
      </c>
    </row>
    <row r="40" spans="2:7" x14ac:dyDescent="0.35">
      <c r="B40" s="107">
        <v>2048</v>
      </c>
      <c r="C40" s="92"/>
      <c r="D40" s="102"/>
      <c r="E40" s="102">
        <v>1.7500000000000071E-2</v>
      </c>
      <c r="F40" s="299">
        <v>1.7500000000000071E-2</v>
      </c>
      <c r="G40" s="104">
        <v>1.7500000000000071E-2</v>
      </c>
    </row>
    <row r="41" spans="2:7" x14ac:dyDescent="0.35">
      <c r="B41" s="107">
        <v>2049</v>
      </c>
      <c r="C41" s="92"/>
      <c r="D41" s="102"/>
      <c r="E41" s="102">
        <v>1.7500000000000071E-2</v>
      </c>
      <c r="F41" s="299">
        <v>1.7500000000000071E-2</v>
      </c>
      <c r="G41" s="104">
        <v>1.7500000000000071E-2</v>
      </c>
    </row>
    <row r="42" spans="2:7" x14ac:dyDescent="0.35">
      <c r="B42" s="107">
        <v>2050</v>
      </c>
      <c r="C42" s="92"/>
      <c r="D42" s="102"/>
      <c r="E42" s="102">
        <v>1.7500000000000071E-2</v>
      </c>
      <c r="F42" s="299">
        <v>1.7500000000000071E-2</v>
      </c>
      <c r="G42" s="104">
        <v>1.7500000000000071E-2</v>
      </c>
    </row>
    <row r="43" spans="2:7" x14ac:dyDescent="0.35">
      <c r="B43" s="107">
        <v>2051</v>
      </c>
      <c r="C43" s="92"/>
      <c r="D43" s="102"/>
      <c r="E43" s="102">
        <v>1.7500000000000071E-2</v>
      </c>
      <c r="F43" s="299">
        <v>1.7500000000000071E-2</v>
      </c>
      <c r="G43" s="104">
        <v>1.7500000000000071E-2</v>
      </c>
    </row>
    <row r="44" spans="2:7" x14ac:dyDescent="0.35">
      <c r="B44" s="107">
        <v>2052</v>
      </c>
      <c r="C44" s="92"/>
      <c r="D44" s="102"/>
      <c r="E44" s="102">
        <v>1.7500000000000071E-2</v>
      </c>
      <c r="F44" s="299">
        <v>1.7500000000000071E-2</v>
      </c>
      <c r="G44" s="104">
        <v>1.7500000000000071E-2</v>
      </c>
    </row>
    <row r="45" spans="2:7" x14ac:dyDescent="0.35">
      <c r="B45" s="107">
        <v>2053</v>
      </c>
      <c r="C45" s="92"/>
      <c r="D45" s="102"/>
      <c r="E45" s="102">
        <v>1.7500000000000071E-2</v>
      </c>
      <c r="F45" s="299">
        <v>1.7500000000000071E-2</v>
      </c>
      <c r="G45" s="104">
        <v>1.7500000000000071E-2</v>
      </c>
    </row>
    <row r="46" spans="2:7" x14ac:dyDescent="0.35">
      <c r="B46" s="107">
        <v>2054</v>
      </c>
      <c r="C46" s="92"/>
      <c r="D46" s="102"/>
      <c r="E46" s="102">
        <v>1.7500000000000071E-2</v>
      </c>
      <c r="F46" s="299">
        <v>1.7500000000000071E-2</v>
      </c>
      <c r="G46" s="104">
        <v>1.7500000000000071E-2</v>
      </c>
    </row>
    <row r="47" spans="2:7" x14ac:dyDescent="0.35">
      <c r="B47" s="107">
        <v>2055</v>
      </c>
      <c r="C47" s="92"/>
      <c r="D47" s="102"/>
      <c r="E47" s="102">
        <v>1.7500000000000071E-2</v>
      </c>
      <c r="F47" s="299">
        <v>1.7500000000000071E-2</v>
      </c>
      <c r="G47" s="104">
        <v>1.7500000000000071E-2</v>
      </c>
    </row>
    <row r="48" spans="2:7" x14ac:dyDescent="0.35">
      <c r="B48" s="107">
        <v>2056</v>
      </c>
      <c r="C48" s="92"/>
      <c r="D48" s="102"/>
      <c r="E48" s="102">
        <v>1.7500000000000071E-2</v>
      </c>
      <c r="F48" s="299">
        <v>1.7500000000000071E-2</v>
      </c>
      <c r="G48" s="104">
        <v>1.7500000000000071E-2</v>
      </c>
    </row>
    <row r="49" spans="2:7" x14ac:dyDescent="0.35">
      <c r="B49" s="107">
        <v>2057</v>
      </c>
      <c r="C49" s="92"/>
      <c r="D49" s="102"/>
      <c r="E49" s="102">
        <v>1.7500000000000071E-2</v>
      </c>
      <c r="F49" s="299">
        <v>1.7500000000000071E-2</v>
      </c>
      <c r="G49" s="104">
        <v>1.7500000000000071E-2</v>
      </c>
    </row>
    <row r="50" spans="2:7" x14ac:dyDescent="0.35">
      <c r="B50" s="107">
        <v>2058</v>
      </c>
      <c r="C50" s="92"/>
      <c r="D50" s="102"/>
      <c r="E50" s="102">
        <v>1.7500000000000071E-2</v>
      </c>
      <c r="F50" s="299">
        <v>1.7500000000000071E-2</v>
      </c>
      <c r="G50" s="104">
        <v>1.7500000000000071E-2</v>
      </c>
    </row>
    <row r="51" spans="2:7" x14ac:dyDescent="0.35">
      <c r="B51" s="107">
        <v>2059</v>
      </c>
      <c r="C51" s="92"/>
      <c r="D51" s="102"/>
      <c r="E51" s="102">
        <v>1.7500000000000071E-2</v>
      </c>
      <c r="F51" s="299">
        <v>1.7500000000000071E-2</v>
      </c>
      <c r="G51" s="104">
        <v>1.7500000000000071E-2</v>
      </c>
    </row>
    <row r="52" spans="2:7" x14ac:dyDescent="0.35">
      <c r="B52" s="107">
        <v>2060</v>
      </c>
      <c r="C52" s="92"/>
      <c r="D52" s="102"/>
      <c r="E52" s="102">
        <v>1.7500000000000071E-2</v>
      </c>
      <c r="F52" s="299">
        <v>1.7500000000000071E-2</v>
      </c>
      <c r="G52" s="104">
        <v>1.7500000000000071E-2</v>
      </c>
    </row>
    <row r="53" spans="2:7" x14ac:dyDescent="0.35">
      <c r="B53" s="107">
        <f>B52+1</f>
        <v>2061</v>
      </c>
      <c r="C53" s="92"/>
      <c r="D53" s="102"/>
      <c r="E53" s="102">
        <v>1.7500000000000071E-2</v>
      </c>
      <c r="F53" s="299">
        <v>1.7500000000000071E-2</v>
      </c>
      <c r="G53" s="104">
        <v>1.7500000000000071E-2</v>
      </c>
    </row>
    <row r="54" spans="2:7" x14ac:dyDescent="0.35">
      <c r="B54" s="107">
        <f t="shared" ref="B54:B62" si="0">B53+1</f>
        <v>2062</v>
      </c>
      <c r="C54" s="92"/>
      <c r="D54" s="102"/>
      <c r="E54" s="102">
        <v>1.7500000000000071E-2</v>
      </c>
      <c r="F54" s="299">
        <v>1.7500000000000071E-2</v>
      </c>
      <c r="G54" s="104">
        <v>1.7500000000000071E-2</v>
      </c>
    </row>
    <row r="55" spans="2:7" x14ac:dyDescent="0.35">
      <c r="B55" s="107">
        <f t="shared" si="0"/>
        <v>2063</v>
      </c>
      <c r="C55" s="92"/>
      <c r="D55" s="102"/>
      <c r="E55" s="102">
        <v>1.7500000000000071E-2</v>
      </c>
      <c r="F55" s="299">
        <v>1.7500000000000071E-2</v>
      </c>
      <c r="G55" s="104">
        <v>1.7500000000000071E-2</v>
      </c>
    </row>
    <row r="56" spans="2:7" x14ac:dyDescent="0.35">
      <c r="B56" s="107">
        <f t="shared" si="0"/>
        <v>2064</v>
      </c>
      <c r="C56" s="92"/>
      <c r="D56" s="102"/>
      <c r="E56" s="102">
        <v>1.7500000000000071E-2</v>
      </c>
      <c r="F56" s="299">
        <v>1.7500000000000071E-2</v>
      </c>
      <c r="G56" s="104">
        <v>1.7500000000000071E-2</v>
      </c>
    </row>
    <row r="57" spans="2:7" x14ac:dyDescent="0.35">
      <c r="B57" s="107">
        <f t="shared" si="0"/>
        <v>2065</v>
      </c>
      <c r="C57" s="92"/>
      <c r="D57" s="102"/>
      <c r="E57" s="102">
        <v>1.7500000000000071E-2</v>
      </c>
      <c r="F57" s="299">
        <v>1.7500000000000071E-2</v>
      </c>
      <c r="G57" s="104">
        <v>1.7500000000000071E-2</v>
      </c>
    </row>
    <row r="58" spans="2:7" x14ac:dyDescent="0.35">
      <c r="B58" s="107">
        <f t="shared" si="0"/>
        <v>2066</v>
      </c>
      <c r="C58" s="92"/>
      <c r="D58" s="102"/>
      <c r="E58" s="102">
        <v>1.7500000000000071E-2</v>
      </c>
      <c r="F58" s="299">
        <v>1.7500000000000071E-2</v>
      </c>
      <c r="G58" s="104">
        <v>1.7500000000000071E-2</v>
      </c>
    </row>
    <row r="59" spans="2:7" x14ac:dyDescent="0.35">
      <c r="B59" s="107">
        <f t="shared" si="0"/>
        <v>2067</v>
      </c>
      <c r="C59" s="92"/>
      <c r="D59" s="102"/>
      <c r="E59" s="102">
        <v>1.7500000000000071E-2</v>
      </c>
      <c r="F59" s="299">
        <v>1.7500000000000071E-2</v>
      </c>
      <c r="G59" s="104">
        <v>1.7500000000000071E-2</v>
      </c>
    </row>
    <row r="60" spans="2:7" x14ac:dyDescent="0.35">
      <c r="B60" s="107">
        <f t="shared" si="0"/>
        <v>2068</v>
      </c>
      <c r="C60" s="92"/>
      <c r="D60" s="102"/>
      <c r="E60" s="102">
        <v>1.7500000000000071E-2</v>
      </c>
      <c r="F60" s="299">
        <v>1.7500000000000071E-2</v>
      </c>
      <c r="G60" s="104">
        <v>1.7500000000000071E-2</v>
      </c>
    </row>
    <row r="61" spans="2:7" x14ac:dyDescent="0.35">
      <c r="B61" s="107">
        <f t="shared" si="0"/>
        <v>2069</v>
      </c>
      <c r="C61" s="92"/>
      <c r="D61" s="102"/>
      <c r="E61" s="102">
        <v>1.7500000000000071E-2</v>
      </c>
      <c r="F61" s="299">
        <v>1.7500000000000071E-2</v>
      </c>
      <c r="G61" s="104">
        <v>1.7500000000000071E-2</v>
      </c>
    </row>
    <row r="62" spans="2:7" ht="15" thickBot="1" x14ac:dyDescent="0.4">
      <c r="B62" s="108">
        <f t="shared" si="0"/>
        <v>2070</v>
      </c>
      <c r="C62" s="93"/>
      <c r="D62" s="103"/>
      <c r="E62" s="103">
        <v>1.7500000000000071E-2</v>
      </c>
      <c r="F62" s="300">
        <v>1.7500000000000071E-2</v>
      </c>
      <c r="G62" s="105">
        <v>1.7500000000000071E-2</v>
      </c>
    </row>
  </sheetData>
  <mergeCells count="2">
    <mergeCell ref="B4:B5"/>
    <mergeCell ref="C4:G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X142"/>
  <sheetViews>
    <sheetView topLeftCell="A59" workbookViewId="0">
      <selection activeCell="F86" sqref="F86"/>
    </sheetView>
  </sheetViews>
  <sheetFormatPr baseColWidth="10" defaultColWidth="11.453125" defaultRowHeight="14.5" x14ac:dyDescent="0.35"/>
  <cols>
    <col min="1" max="1" width="1.81640625" style="1" customWidth="1"/>
    <col min="2" max="2" width="9.7265625" style="1" customWidth="1"/>
    <col min="3" max="12" width="13" style="1" customWidth="1"/>
    <col min="13" max="16384" width="11.453125" style="1"/>
  </cols>
  <sheetData>
    <row r="1" spans="2:23" x14ac:dyDescent="0.35">
      <c r="B1" s="8" t="s">
        <v>5</v>
      </c>
    </row>
    <row r="2" spans="2:23" x14ac:dyDescent="0.35">
      <c r="B2" s="1" t="s">
        <v>0</v>
      </c>
    </row>
    <row r="3" spans="2:23" ht="15" thickBot="1" x14ac:dyDescent="0.4"/>
    <row r="4" spans="2:23" ht="19.5" customHeight="1" x14ac:dyDescent="0.35">
      <c r="B4" s="535" t="s">
        <v>1</v>
      </c>
      <c r="C4" s="537" t="s">
        <v>6</v>
      </c>
      <c r="D4" s="538"/>
      <c r="E4" s="538"/>
      <c r="F4" s="538"/>
      <c r="G4" s="539"/>
      <c r="H4" s="537" t="s">
        <v>7</v>
      </c>
      <c r="I4" s="538"/>
      <c r="J4" s="538"/>
      <c r="K4" s="538"/>
      <c r="L4" s="539"/>
      <c r="M4" s="537" t="s">
        <v>2</v>
      </c>
      <c r="N4" s="538"/>
      <c r="O4" s="538"/>
      <c r="P4" s="538"/>
      <c r="Q4" s="539"/>
      <c r="R4" s="531" t="s">
        <v>3</v>
      </c>
      <c r="S4" s="538"/>
      <c r="T4" s="538"/>
      <c r="U4" s="538"/>
      <c r="V4" s="540"/>
    </row>
    <row r="5" spans="2:23" ht="19.5" customHeight="1" thickBot="1" x14ac:dyDescent="0.4">
      <c r="B5" s="536"/>
      <c r="C5" s="2"/>
      <c r="D5" s="3"/>
      <c r="E5" s="3" t="s">
        <v>4</v>
      </c>
      <c r="F5" s="3" t="s">
        <v>64</v>
      </c>
      <c r="G5" s="4" t="s">
        <v>121</v>
      </c>
      <c r="H5" s="2"/>
      <c r="I5" s="3"/>
      <c r="J5" s="3" t="s">
        <v>4</v>
      </c>
      <c r="K5" s="3" t="s">
        <v>64</v>
      </c>
      <c r="L5" s="4" t="s">
        <v>121</v>
      </c>
      <c r="M5" s="2"/>
      <c r="N5" s="3"/>
      <c r="O5" s="3" t="s">
        <v>4</v>
      </c>
      <c r="P5" s="3" t="s">
        <v>64</v>
      </c>
      <c r="Q5" s="4" t="s">
        <v>121</v>
      </c>
      <c r="R5" s="5"/>
      <c r="S5" s="3"/>
      <c r="T5" s="3" t="s">
        <v>4</v>
      </c>
      <c r="U5" s="3" t="s">
        <v>64</v>
      </c>
      <c r="V5" s="6" t="s">
        <v>121</v>
      </c>
    </row>
    <row r="6" spans="2:23" ht="15" customHeight="1" x14ac:dyDescent="0.35">
      <c r="B6" s="18">
        <v>1949</v>
      </c>
      <c r="C6" s="33"/>
      <c r="D6" s="72"/>
      <c r="E6" s="72">
        <v>12.958166465179882</v>
      </c>
      <c r="F6" s="72">
        <v>12.958166465179882</v>
      </c>
      <c r="G6" s="34">
        <v>12.958166465179882</v>
      </c>
      <c r="H6" s="73"/>
      <c r="I6" s="72"/>
      <c r="J6" s="72">
        <v>261.19700532831405</v>
      </c>
      <c r="K6" s="72">
        <v>261.19700532831405</v>
      </c>
      <c r="L6" s="34">
        <v>261.19700532831405</v>
      </c>
      <c r="M6" s="35"/>
      <c r="N6" s="36"/>
      <c r="O6" s="36"/>
      <c r="P6" s="36"/>
      <c r="Q6" s="37"/>
      <c r="R6" s="38"/>
      <c r="S6" s="36"/>
      <c r="T6" s="36"/>
      <c r="U6" s="36"/>
      <c r="V6" s="39"/>
      <c r="W6" s="71"/>
    </row>
    <row r="7" spans="2:23" ht="15" customHeight="1" x14ac:dyDescent="0.35">
      <c r="B7" s="18">
        <v>1950</v>
      </c>
      <c r="C7" s="33"/>
      <c r="D7" s="72"/>
      <c r="E7" s="72">
        <v>17.150514439208667</v>
      </c>
      <c r="F7" s="72">
        <v>17.150514439208667</v>
      </c>
      <c r="G7" s="34">
        <v>17.150514439208667</v>
      </c>
      <c r="H7" s="73"/>
      <c r="I7" s="72"/>
      <c r="J7" s="72">
        <v>314.10210905300266</v>
      </c>
      <c r="K7" s="72">
        <v>314.10210905300266</v>
      </c>
      <c r="L7" s="34">
        <v>314.10210905300266</v>
      </c>
      <c r="M7" s="35"/>
      <c r="N7" s="36"/>
      <c r="O7" s="36">
        <f t="shared" ref="O7:O70" si="0">E7/E6-1</f>
        <v>0.32352941176470584</v>
      </c>
      <c r="P7" s="36">
        <f t="shared" ref="P7:P70" si="1">F7/F6-1</f>
        <v>0.32352941176470584</v>
      </c>
      <c r="Q7" s="37">
        <f t="shared" ref="Q7:Q70" si="2">G7/G6-1</f>
        <v>0.32352941176470584</v>
      </c>
      <c r="R7" s="38"/>
      <c r="S7" s="36"/>
      <c r="T7" s="36">
        <f t="shared" ref="T7:T38" si="3">J7/J6-1</f>
        <v>0.20254866114635983</v>
      </c>
      <c r="U7" s="36">
        <f t="shared" ref="U7:U40" si="4">K7/K6-1</f>
        <v>0.20254866114635983</v>
      </c>
      <c r="V7" s="39">
        <f t="shared" ref="V7:V40" si="5">L7/L6-1</f>
        <v>0.20254866114635983</v>
      </c>
      <c r="W7" s="71"/>
    </row>
    <row r="8" spans="2:23" ht="15" customHeight="1" x14ac:dyDescent="0.35">
      <c r="B8" s="18">
        <v>1951</v>
      </c>
      <c r="C8" s="33"/>
      <c r="D8" s="72"/>
      <c r="E8" s="72">
        <v>19.818372240863351</v>
      </c>
      <c r="F8" s="72">
        <v>19.818372240863351</v>
      </c>
      <c r="G8" s="34">
        <v>19.818372240863351</v>
      </c>
      <c r="H8" s="73"/>
      <c r="I8" s="72"/>
      <c r="J8" s="72">
        <v>312.66213088026626</v>
      </c>
      <c r="K8" s="72">
        <v>312.66213088026626</v>
      </c>
      <c r="L8" s="34">
        <v>312.66213088026626</v>
      </c>
      <c r="M8" s="35"/>
      <c r="N8" s="36"/>
      <c r="O8" s="36">
        <f t="shared" si="0"/>
        <v>0.15555555555555567</v>
      </c>
      <c r="P8" s="36">
        <f t="shared" si="1"/>
        <v>0.15555555555555567</v>
      </c>
      <c r="Q8" s="37">
        <f t="shared" si="2"/>
        <v>0.15555555555555567</v>
      </c>
      <c r="R8" s="38"/>
      <c r="S8" s="36"/>
      <c r="T8" s="36">
        <f t="shared" si="3"/>
        <v>-4.5844269466316367E-3</v>
      </c>
      <c r="U8" s="36">
        <f t="shared" si="4"/>
        <v>-4.5844269466316367E-3</v>
      </c>
      <c r="V8" s="39">
        <f t="shared" si="5"/>
        <v>-4.5844269466316367E-3</v>
      </c>
      <c r="W8" s="71"/>
    </row>
    <row r="9" spans="2:23" ht="15" customHeight="1" x14ac:dyDescent="0.35">
      <c r="B9" s="18">
        <v>1952</v>
      </c>
      <c r="C9" s="33"/>
      <c r="D9" s="72"/>
      <c r="E9" s="72">
        <v>22.791128076992852</v>
      </c>
      <c r="F9" s="72">
        <v>22.791128076992852</v>
      </c>
      <c r="G9" s="34">
        <v>22.791128076992852</v>
      </c>
      <c r="H9" s="73"/>
      <c r="I9" s="72"/>
      <c r="J9" s="72">
        <v>321.12731515515389</v>
      </c>
      <c r="K9" s="72">
        <v>321.12731515515389</v>
      </c>
      <c r="L9" s="34">
        <v>321.12731515515389</v>
      </c>
      <c r="M9" s="35"/>
      <c r="N9" s="36"/>
      <c r="O9" s="36">
        <f t="shared" si="0"/>
        <v>0.14999999999999991</v>
      </c>
      <c r="P9" s="36">
        <f t="shared" si="1"/>
        <v>0.14999999999999991</v>
      </c>
      <c r="Q9" s="37">
        <f t="shared" si="2"/>
        <v>0.14999999999999991</v>
      </c>
      <c r="R9" s="38"/>
      <c r="S9" s="36"/>
      <c r="T9" s="36">
        <f t="shared" si="3"/>
        <v>2.707454289732758E-2</v>
      </c>
      <c r="U9" s="36">
        <f t="shared" si="4"/>
        <v>2.707454289732758E-2</v>
      </c>
      <c r="V9" s="39">
        <f t="shared" si="5"/>
        <v>2.707454289732758E-2</v>
      </c>
      <c r="W9" s="71"/>
    </row>
    <row r="10" spans="2:23" ht="15" customHeight="1" x14ac:dyDescent="0.35">
      <c r="B10" s="18">
        <v>1953</v>
      </c>
      <c r="C10" s="33"/>
      <c r="D10" s="72"/>
      <c r="E10" s="72">
        <v>22.791128076992852</v>
      </c>
      <c r="F10" s="72">
        <v>22.791128076992852</v>
      </c>
      <c r="G10" s="34">
        <v>22.791128076992852</v>
      </c>
      <c r="H10" s="73"/>
      <c r="I10" s="72"/>
      <c r="J10" s="72">
        <v>326.64023043678742</v>
      </c>
      <c r="K10" s="72">
        <v>326.64023043678742</v>
      </c>
      <c r="L10" s="34">
        <v>326.64023043678742</v>
      </c>
      <c r="M10" s="35"/>
      <c r="N10" s="36"/>
      <c r="O10" s="36">
        <f t="shared" si="0"/>
        <v>0</v>
      </c>
      <c r="P10" s="36">
        <f t="shared" si="1"/>
        <v>0</v>
      </c>
      <c r="Q10" s="37">
        <f t="shared" si="2"/>
        <v>0</v>
      </c>
      <c r="R10" s="38"/>
      <c r="S10" s="36"/>
      <c r="T10" s="36">
        <f t="shared" si="3"/>
        <v>1.716738197424883E-2</v>
      </c>
      <c r="U10" s="36">
        <f t="shared" si="4"/>
        <v>1.716738197424883E-2</v>
      </c>
      <c r="V10" s="39">
        <f t="shared" si="5"/>
        <v>1.716738197424883E-2</v>
      </c>
      <c r="W10" s="71"/>
    </row>
    <row r="11" spans="2:23" ht="15" customHeight="1" x14ac:dyDescent="0.35">
      <c r="B11" s="18">
        <v>1954</v>
      </c>
      <c r="C11" s="33"/>
      <c r="D11" s="72"/>
      <c r="E11" s="72">
        <v>25.077863335554007</v>
      </c>
      <c r="F11" s="72">
        <v>25.077863335554007</v>
      </c>
      <c r="G11" s="34">
        <v>25.077863335554007</v>
      </c>
      <c r="H11" s="73"/>
      <c r="I11" s="72"/>
      <c r="J11" s="72">
        <v>357.87754258629639</v>
      </c>
      <c r="K11" s="72">
        <v>357.87754258629639</v>
      </c>
      <c r="L11" s="34">
        <v>357.87754258629639</v>
      </c>
      <c r="M11" s="35"/>
      <c r="N11" s="36"/>
      <c r="O11" s="36">
        <f t="shared" si="0"/>
        <v>0.10033444816053505</v>
      </c>
      <c r="P11" s="36">
        <f t="shared" si="1"/>
        <v>0.10033444816053505</v>
      </c>
      <c r="Q11" s="37">
        <f t="shared" si="2"/>
        <v>0.10033444816053505</v>
      </c>
      <c r="R11" s="38"/>
      <c r="S11" s="36"/>
      <c r="T11" s="36">
        <f t="shared" si="3"/>
        <v>9.5632164194037195E-2</v>
      </c>
      <c r="U11" s="36">
        <f t="shared" si="4"/>
        <v>9.5632164194037195E-2</v>
      </c>
      <c r="V11" s="39">
        <f t="shared" si="5"/>
        <v>9.5632164194037195E-2</v>
      </c>
      <c r="W11" s="71"/>
    </row>
    <row r="12" spans="2:23" ht="15" customHeight="1" x14ac:dyDescent="0.35">
      <c r="B12" s="18">
        <v>1955</v>
      </c>
      <c r="C12" s="33"/>
      <c r="D12" s="72"/>
      <c r="E12" s="72">
        <v>25.077863335554007</v>
      </c>
      <c r="F12" s="72">
        <v>25.077863335554007</v>
      </c>
      <c r="G12" s="34">
        <v>25.077863335554007</v>
      </c>
      <c r="H12" s="73"/>
      <c r="I12" s="72"/>
      <c r="J12" s="72">
        <v>354.34419590349796</v>
      </c>
      <c r="K12" s="72">
        <v>354.34419590349796</v>
      </c>
      <c r="L12" s="34">
        <v>354.34419590349796</v>
      </c>
      <c r="M12" s="35"/>
      <c r="N12" s="36"/>
      <c r="O12" s="36">
        <f t="shared" si="0"/>
        <v>0</v>
      </c>
      <c r="P12" s="36">
        <f t="shared" si="1"/>
        <v>0</v>
      </c>
      <c r="Q12" s="37">
        <f t="shared" si="2"/>
        <v>0</v>
      </c>
      <c r="R12" s="38"/>
      <c r="S12" s="36"/>
      <c r="T12" s="36">
        <f t="shared" si="3"/>
        <v>-9.873060648801113E-3</v>
      </c>
      <c r="U12" s="36">
        <f t="shared" si="4"/>
        <v>-9.873060648801113E-3</v>
      </c>
      <c r="V12" s="39">
        <f t="shared" si="5"/>
        <v>-9.873060648801113E-3</v>
      </c>
      <c r="W12" s="71"/>
    </row>
    <row r="13" spans="2:23" ht="15" customHeight="1" x14ac:dyDescent="0.35">
      <c r="B13" s="18">
        <v>1956</v>
      </c>
      <c r="C13" s="33"/>
      <c r="D13" s="72"/>
      <c r="E13" s="72">
        <v>27.585649669109408</v>
      </c>
      <c r="F13" s="72">
        <v>27.585649669109408</v>
      </c>
      <c r="G13" s="34">
        <v>27.585649669109408</v>
      </c>
      <c r="H13" s="73"/>
      <c r="I13" s="72"/>
      <c r="J13" s="72">
        <v>374.46211163297841</v>
      </c>
      <c r="K13" s="72">
        <v>374.46211163297841</v>
      </c>
      <c r="L13" s="34">
        <v>374.46211163297841</v>
      </c>
      <c r="M13" s="35"/>
      <c r="N13" s="36"/>
      <c r="O13" s="36">
        <f t="shared" si="0"/>
        <v>0.10000000000000009</v>
      </c>
      <c r="P13" s="36">
        <f t="shared" si="1"/>
        <v>0.10000000000000009</v>
      </c>
      <c r="Q13" s="37">
        <f t="shared" si="2"/>
        <v>0.10000000000000009</v>
      </c>
      <c r="R13" s="38"/>
      <c r="S13" s="36"/>
      <c r="T13" s="36">
        <f t="shared" si="3"/>
        <v>5.6775067750677533E-2</v>
      </c>
      <c r="U13" s="36">
        <f t="shared" si="4"/>
        <v>5.6775067750677533E-2</v>
      </c>
      <c r="V13" s="39">
        <f t="shared" si="5"/>
        <v>5.6775067750677533E-2</v>
      </c>
      <c r="W13" s="71"/>
    </row>
    <row r="14" spans="2:23" ht="15" customHeight="1" x14ac:dyDescent="0.35">
      <c r="B14" s="18">
        <v>1957</v>
      </c>
      <c r="C14" s="33"/>
      <c r="D14" s="72"/>
      <c r="E14" s="72">
        <v>27.585649669109408</v>
      </c>
      <c r="F14" s="72">
        <v>27.585649669109408</v>
      </c>
      <c r="G14" s="34">
        <v>27.585649669109408</v>
      </c>
      <c r="H14" s="73"/>
      <c r="I14" s="72"/>
      <c r="J14" s="72">
        <v>363.14459708953751</v>
      </c>
      <c r="K14" s="72">
        <v>363.14459708953751</v>
      </c>
      <c r="L14" s="34">
        <v>363.14459708953751</v>
      </c>
      <c r="M14" s="35"/>
      <c r="N14" s="36"/>
      <c r="O14" s="36">
        <f t="shared" si="0"/>
        <v>0</v>
      </c>
      <c r="P14" s="36">
        <f t="shared" si="1"/>
        <v>0</v>
      </c>
      <c r="Q14" s="37">
        <f t="shared" si="2"/>
        <v>0</v>
      </c>
      <c r="R14" s="38"/>
      <c r="S14" s="36"/>
      <c r="T14" s="36">
        <f t="shared" si="3"/>
        <v>-3.0223390275952777E-2</v>
      </c>
      <c r="U14" s="36">
        <f t="shared" si="4"/>
        <v>-3.0223390275952777E-2</v>
      </c>
      <c r="V14" s="39">
        <f t="shared" si="5"/>
        <v>-3.0223390275952777E-2</v>
      </c>
      <c r="W14" s="71"/>
    </row>
    <row r="15" spans="2:23" ht="15" customHeight="1" x14ac:dyDescent="0.35">
      <c r="B15" s="18">
        <v>1958</v>
      </c>
      <c r="C15" s="33"/>
      <c r="D15" s="72"/>
      <c r="E15" s="72">
        <v>27.585649669109408</v>
      </c>
      <c r="F15" s="72">
        <v>27.585649669109408</v>
      </c>
      <c r="G15" s="34">
        <v>27.585649669109408</v>
      </c>
      <c r="H15" s="73"/>
      <c r="I15" s="72"/>
      <c r="J15" s="72">
        <v>315.83204386872922</v>
      </c>
      <c r="K15" s="72">
        <v>315.83204386872922</v>
      </c>
      <c r="L15" s="34">
        <v>315.83204386872922</v>
      </c>
      <c r="M15" s="35"/>
      <c r="N15" s="36"/>
      <c r="O15" s="36">
        <f t="shared" si="0"/>
        <v>0</v>
      </c>
      <c r="P15" s="36">
        <f t="shared" si="1"/>
        <v>0</v>
      </c>
      <c r="Q15" s="37">
        <f t="shared" si="2"/>
        <v>0</v>
      </c>
      <c r="R15" s="38"/>
      <c r="S15" s="36"/>
      <c r="T15" s="36">
        <f t="shared" si="3"/>
        <v>-0.13028571428571423</v>
      </c>
      <c r="U15" s="36">
        <f t="shared" si="4"/>
        <v>-0.13028571428571423</v>
      </c>
      <c r="V15" s="39">
        <f t="shared" si="5"/>
        <v>-0.13028571428571423</v>
      </c>
      <c r="W15" s="71"/>
    </row>
    <row r="16" spans="2:23" ht="15" customHeight="1" x14ac:dyDescent="0.35">
      <c r="B16" s="18">
        <v>1959</v>
      </c>
      <c r="C16" s="33"/>
      <c r="D16" s="72"/>
      <c r="E16" s="72">
        <v>27.585649669109408</v>
      </c>
      <c r="F16" s="72">
        <v>27.585649669109408</v>
      </c>
      <c r="G16" s="34">
        <v>27.585649669109408</v>
      </c>
      <c r="H16" s="73"/>
      <c r="I16" s="72"/>
      <c r="J16" s="72">
        <v>297.47366887528318</v>
      </c>
      <c r="K16" s="72">
        <v>297.47366887528318</v>
      </c>
      <c r="L16" s="34">
        <v>297.47366887528318</v>
      </c>
      <c r="M16" s="35"/>
      <c r="N16" s="36"/>
      <c r="O16" s="36">
        <f t="shared" si="0"/>
        <v>0</v>
      </c>
      <c r="P16" s="36">
        <f t="shared" si="1"/>
        <v>0</v>
      </c>
      <c r="Q16" s="37">
        <f t="shared" si="2"/>
        <v>0</v>
      </c>
      <c r="R16" s="38"/>
      <c r="S16" s="36"/>
      <c r="T16" s="36">
        <f t="shared" si="3"/>
        <v>-5.8127018299246491E-2</v>
      </c>
      <c r="U16" s="36">
        <f t="shared" si="4"/>
        <v>-5.8127018299246491E-2</v>
      </c>
      <c r="V16" s="39">
        <f t="shared" si="5"/>
        <v>-5.8127018299246491E-2</v>
      </c>
      <c r="W16" s="71"/>
    </row>
    <row r="17" spans="2:23" ht="15" customHeight="1" x14ac:dyDescent="0.35">
      <c r="B17" s="18">
        <v>1960</v>
      </c>
      <c r="C17" s="33"/>
      <c r="D17" s="72"/>
      <c r="E17" s="72">
        <v>27.585649669109408</v>
      </c>
      <c r="F17" s="72">
        <v>27.585649669109408</v>
      </c>
      <c r="G17" s="34">
        <v>27.585649669109408</v>
      </c>
      <c r="H17" s="73"/>
      <c r="I17" s="72"/>
      <c r="J17" s="72">
        <v>286.97096405517965</v>
      </c>
      <c r="K17" s="72">
        <v>286.97096405517965</v>
      </c>
      <c r="L17" s="34">
        <v>286.97096405517965</v>
      </c>
      <c r="M17" s="35"/>
      <c r="N17" s="36"/>
      <c r="O17" s="36">
        <f t="shared" si="0"/>
        <v>0</v>
      </c>
      <c r="P17" s="36">
        <f t="shared" si="1"/>
        <v>0</v>
      </c>
      <c r="Q17" s="37">
        <f t="shared" si="2"/>
        <v>0</v>
      </c>
      <c r="R17" s="38"/>
      <c r="S17" s="36"/>
      <c r="T17" s="36">
        <f t="shared" si="3"/>
        <v>-3.5306334371755232E-2</v>
      </c>
      <c r="U17" s="36">
        <f t="shared" si="4"/>
        <v>-3.5306334371755232E-2</v>
      </c>
      <c r="V17" s="39">
        <f t="shared" si="5"/>
        <v>-3.5306334371755232E-2</v>
      </c>
      <c r="W17" s="71"/>
    </row>
    <row r="18" spans="2:23" ht="15" customHeight="1" x14ac:dyDescent="0.35">
      <c r="B18" s="18">
        <v>1961</v>
      </c>
      <c r="C18" s="33"/>
      <c r="D18" s="72"/>
      <c r="E18" s="72">
        <v>27.585649669109408</v>
      </c>
      <c r="F18" s="72">
        <v>27.585649669109408</v>
      </c>
      <c r="G18" s="34">
        <v>27.585649669109408</v>
      </c>
      <c r="H18" s="73"/>
      <c r="I18" s="72"/>
      <c r="J18" s="72">
        <v>277.74174712074176</v>
      </c>
      <c r="K18" s="72">
        <v>277.74174712074176</v>
      </c>
      <c r="L18" s="34">
        <v>277.74174712074176</v>
      </c>
      <c r="M18" s="35"/>
      <c r="N18" s="36"/>
      <c r="O18" s="36">
        <f t="shared" si="0"/>
        <v>0</v>
      </c>
      <c r="P18" s="36">
        <f t="shared" si="1"/>
        <v>0</v>
      </c>
      <c r="Q18" s="37">
        <f t="shared" si="2"/>
        <v>0</v>
      </c>
      <c r="R18" s="38"/>
      <c r="S18" s="36"/>
      <c r="T18" s="36">
        <f t="shared" si="3"/>
        <v>-3.2160804020100353E-2</v>
      </c>
      <c r="U18" s="36">
        <f t="shared" si="4"/>
        <v>-3.2160804020100353E-2</v>
      </c>
      <c r="V18" s="39">
        <f t="shared" si="5"/>
        <v>-3.2160804020100353E-2</v>
      </c>
      <c r="W18" s="71"/>
    </row>
    <row r="19" spans="2:23" ht="15" customHeight="1" x14ac:dyDescent="0.35">
      <c r="B19" s="18">
        <v>1962</v>
      </c>
      <c r="C19" s="33"/>
      <c r="D19" s="72"/>
      <c r="E19" s="72">
        <v>27.585649669109408</v>
      </c>
      <c r="F19" s="72">
        <v>27.585649669109408</v>
      </c>
      <c r="G19" s="34">
        <v>27.585649669109408</v>
      </c>
      <c r="H19" s="73"/>
      <c r="I19" s="72"/>
      <c r="J19" s="72">
        <v>265.21404835425915</v>
      </c>
      <c r="K19" s="72">
        <v>265.21404835425915</v>
      </c>
      <c r="L19" s="34">
        <v>265.21404835425915</v>
      </c>
      <c r="M19" s="35"/>
      <c r="N19" s="36"/>
      <c r="O19" s="36">
        <f t="shared" si="0"/>
        <v>0</v>
      </c>
      <c r="P19" s="36">
        <f t="shared" si="1"/>
        <v>0</v>
      </c>
      <c r="Q19" s="37">
        <f t="shared" si="2"/>
        <v>0</v>
      </c>
      <c r="R19" s="38"/>
      <c r="S19" s="36"/>
      <c r="T19" s="36">
        <f t="shared" si="3"/>
        <v>-4.5105566218810011E-2</v>
      </c>
      <c r="U19" s="36">
        <f t="shared" si="4"/>
        <v>-4.5105566218810011E-2</v>
      </c>
      <c r="V19" s="39">
        <f t="shared" si="5"/>
        <v>-4.5105566218810011E-2</v>
      </c>
      <c r="W19" s="71"/>
    </row>
    <row r="20" spans="2:23" ht="15" customHeight="1" x14ac:dyDescent="0.35">
      <c r="B20" s="18">
        <v>1963</v>
      </c>
      <c r="C20" s="33"/>
      <c r="D20" s="72"/>
      <c r="E20" s="72">
        <v>30.489803447482075</v>
      </c>
      <c r="F20" s="72">
        <v>30.489803447482075</v>
      </c>
      <c r="G20" s="34">
        <v>30.489803447482075</v>
      </c>
      <c r="H20" s="73"/>
      <c r="I20" s="72"/>
      <c r="J20" s="72">
        <v>279.71323345867717</v>
      </c>
      <c r="K20" s="72">
        <v>279.71323345867717</v>
      </c>
      <c r="L20" s="34">
        <v>279.71323345867717</v>
      </c>
      <c r="M20" s="35"/>
      <c r="N20" s="36"/>
      <c r="O20" s="36">
        <f t="shared" si="0"/>
        <v>0.10527770102238176</v>
      </c>
      <c r="P20" s="36">
        <f t="shared" si="1"/>
        <v>0.10527770102238176</v>
      </c>
      <c r="Q20" s="37">
        <f t="shared" si="2"/>
        <v>0.10527770102238176</v>
      </c>
      <c r="R20" s="38"/>
      <c r="S20" s="36"/>
      <c r="T20" s="36">
        <f t="shared" si="3"/>
        <v>5.4669747678866454E-2</v>
      </c>
      <c r="U20" s="36">
        <f t="shared" si="4"/>
        <v>5.4669747678866454E-2</v>
      </c>
      <c r="V20" s="39">
        <f t="shared" si="5"/>
        <v>5.4669747678866454E-2</v>
      </c>
      <c r="W20" s="71"/>
    </row>
    <row r="21" spans="2:23" ht="15" customHeight="1" x14ac:dyDescent="0.35">
      <c r="B21" s="18">
        <v>1964</v>
      </c>
      <c r="C21" s="33"/>
      <c r="D21" s="72"/>
      <c r="E21" s="72">
        <v>34.301028878417334</v>
      </c>
      <c r="F21" s="72">
        <v>34.301028878417334</v>
      </c>
      <c r="G21" s="34">
        <v>34.301028878417334</v>
      </c>
      <c r="H21" s="73"/>
      <c r="I21" s="72"/>
      <c r="J21" s="72">
        <v>304.09531619821666</v>
      </c>
      <c r="K21" s="72">
        <v>304.09531619821666</v>
      </c>
      <c r="L21" s="34">
        <v>304.09531619821666</v>
      </c>
      <c r="M21" s="35"/>
      <c r="N21" s="36"/>
      <c r="O21" s="36">
        <f t="shared" si="0"/>
        <v>0.125</v>
      </c>
      <c r="P21" s="36">
        <f t="shared" si="1"/>
        <v>0.125</v>
      </c>
      <c r="Q21" s="37">
        <f t="shared" si="2"/>
        <v>0.125</v>
      </c>
      <c r="R21" s="38"/>
      <c r="S21" s="36"/>
      <c r="T21" s="36">
        <f t="shared" si="3"/>
        <v>8.716814159292019E-2</v>
      </c>
      <c r="U21" s="36">
        <f t="shared" si="4"/>
        <v>8.716814159292019E-2</v>
      </c>
      <c r="V21" s="39">
        <f t="shared" si="5"/>
        <v>8.716814159292019E-2</v>
      </c>
      <c r="W21" s="71"/>
    </row>
    <row r="22" spans="2:23" ht="15" customHeight="1" x14ac:dyDescent="0.35">
      <c r="B22" s="18">
        <v>1965</v>
      </c>
      <c r="C22" s="33"/>
      <c r="D22" s="72"/>
      <c r="E22" s="72">
        <v>38.112254309352593</v>
      </c>
      <c r="F22" s="72">
        <v>38.112254309352593</v>
      </c>
      <c r="G22" s="34">
        <v>38.112254309352593</v>
      </c>
      <c r="H22" s="73"/>
      <c r="I22" s="72"/>
      <c r="J22" s="72">
        <v>329.71378555362202</v>
      </c>
      <c r="K22" s="72">
        <v>329.71378555362202</v>
      </c>
      <c r="L22" s="34">
        <v>329.71378555362202</v>
      </c>
      <c r="M22" s="35"/>
      <c r="N22" s="36"/>
      <c r="O22" s="36">
        <f t="shared" si="0"/>
        <v>0.11111111111111116</v>
      </c>
      <c r="P22" s="36">
        <f t="shared" si="1"/>
        <v>0.11111111111111116</v>
      </c>
      <c r="Q22" s="37">
        <f t="shared" si="2"/>
        <v>0.11111111111111116</v>
      </c>
      <c r="R22" s="38"/>
      <c r="S22" s="36"/>
      <c r="T22" s="36">
        <f t="shared" si="3"/>
        <v>8.4244866628286452E-2</v>
      </c>
      <c r="U22" s="36">
        <f t="shared" si="4"/>
        <v>8.4244866628286452E-2</v>
      </c>
      <c r="V22" s="39">
        <f t="shared" si="5"/>
        <v>8.4244866628286452E-2</v>
      </c>
      <c r="W22" s="71"/>
    </row>
    <row r="23" spans="2:23" ht="15" customHeight="1" x14ac:dyDescent="0.35">
      <c r="B23" s="18">
        <v>1966</v>
      </c>
      <c r="C23" s="33"/>
      <c r="D23" s="72"/>
      <c r="E23" s="72">
        <v>43.829092455755486</v>
      </c>
      <c r="F23" s="72">
        <v>43.829092455755486</v>
      </c>
      <c r="G23" s="34">
        <v>43.829092455755486</v>
      </c>
      <c r="H23" s="73"/>
      <c r="I23" s="72"/>
      <c r="J23" s="72">
        <v>369.2849858887792</v>
      </c>
      <c r="K23" s="72">
        <v>369.2849858887792</v>
      </c>
      <c r="L23" s="34">
        <v>369.2849858887792</v>
      </c>
      <c r="M23" s="35"/>
      <c r="N23" s="36"/>
      <c r="O23" s="36">
        <f t="shared" si="0"/>
        <v>0.15000000000000013</v>
      </c>
      <c r="P23" s="36">
        <f t="shared" si="1"/>
        <v>0.15000000000000013</v>
      </c>
      <c r="Q23" s="37">
        <f t="shared" si="2"/>
        <v>0.15000000000000013</v>
      </c>
      <c r="R23" s="38"/>
      <c r="S23" s="36"/>
      <c r="T23" s="36">
        <f t="shared" si="3"/>
        <v>0.1200168208578638</v>
      </c>
      <c r="U23" s="36">
        <f t="shared" si="4"/>
        <v>0.1200168208578638</v>
      </c>
      <c r="V23" s="39">
        <f t="shared" si="5"/>
        <v>0.1200168208578638</v>
      </c>
      <c r="W23" s="71"/>
    </row>
    <row r="24" spans="2:23" ht="15" customHeight="1" x14ac:dyDescent="0.35">
      <c r="B24" s="18">
        <v>1967</v>
      </c>
      <c r="C24" s="33"/>
      <c r="D24" s="72"/>
      <c r="E24" s="72">
        <v>49.545930602158371</v>
      </c>
      <c r="F24" s="72">
        <v>49.545930602158371</v>
      </c>
      <c r="G24" s="34">
        <v>49.545930602158371</v>
      </c>
      <c r="H24" s="73"/>
      <c r="I24" s="72"/>
      <c r="J24" s="72">
        <v>406.17932305435562</v>
      </c>
      <c r="K24" s="72">
        <v>406.17932305435562</v>
      </c>
      <c r="L24" s="34">
        <v>406.17932305435562</v>
      </c>
      <c r="M24" s="35"/>
      <c r="N24" s="36"/>
      <c r="O24" s="36">
        <f t="shared" si="0"/>
        <v>0.13043478260869557</v>
      </c>
      <c r="P24" s="36">
        <f t="shared" si="1"/>
        <v>0.13043478260869557</v>
      </c>
      <c r="Q24" s="37">
        <f t="shared" si="2"/>
        <v>0.13043478260869557</v>
      </c>
      <c r="R24" s="38"/>
      <c r="S24" s="36"/>
      <c r="T24" s="36">
        <f t="shared" si="3"/>
        <v>9.9907493061979435E-2</v>
      </c>
      <c r="U24" s="36">
        <f t="shared" si="4"/>
        <v>9.9907493061979435E-2</v>
      </c>
      <c r="V24" s="39">
        <f t="shared" si="5"/>
        <v>9.9907493061979435E-2</v>
      </c>
      <c r="W24" s="71"/>
    </row>
    <row r="25" spans="2:23" ht="15" customHeight="1" x14ac:dyDescent="0.35">
      <c r="B25" s="18">
        <v>1968</v>
      </c>
      <c r="C25" s="33"/>
      <c r="D25" s="72"/>
      <c r="E25" s="72">
        <v>55.262768748561264</v>
      </c>
      <c r="F25" s="72">
        <v>55.262768748561264</v>
      </c>
      <c r="G25" s="34">
        <v>55.262768748561264</v>
      </c>
      <c r="H25" s="73"/>
      <c r="I25" s="72"/>
      <c r="J25" s="72">
        <v>433.53360792724101</v>
      </c>
      <c r="K25" s="72">
        <v>433.53360792724101</v>
      </c>
      <c r="L25" s="34">
        <v>433.53360792724101</v>
      </c>
      <c r="M25" s="35"/>
      <c r="N25" s="36"/>
      <c r="O25" s="36">
        <f t="shared" si="0"/>
        <v>0.11538461538461542</v>
      </c>
      <c r="P25" s="36">
        <f t="shared" si="1"/>
        <v>0.11538461538461542</v>
      </c>
      <c r="Q25" s="37">
        <f t="shared" si="2"/>
        <v>0.11538461538461542</v>
      </c>
      <c r="R25" s="38"/>
      <c r="S25" s="36"/>
      <c r="T25" s="36">
        <f t="shared" si="3"/>
        <v>6.7345340642130047E-2</v>
      </c>
      <c r="U25" s="36">
        <f t="shared" si="4"/>
        <v>6.7345340642130047E-2</v>
      </c>
      <c r="V25" s="39">
        <f t="shared" si="5"/>
        <v>6.7345340642130047E-2</v>
      </c>
      <c r="W25" s="71"/>
    </row>
    <row r="26" spans="2:23" ht="15" customHeight="1" x14ac:dyDescent="0.35">
      <c r="B26" s="18">
        <v>1969</v>
      </c>
      <c r="C26" s="33"/>
      <c r="D26" s="72"/>
      <c r="E26" s="72">
        <v>59.073994179496523</v>
      </c>
      <c r="F26" s="72">
        <v>59.073994179496523</v>
      </c>
      <c r="G26" s="34">
        <v>59.073994179496523</v>
      </c>
      <c r="H26" s="73"/>
      <c r="I26" s="72"/>
      <c r="J26" s="72">
        <v>435.46966423119665</v>
      </c>
      <c r="K26" s="72">
        <v>435.46966423119665</v>
      </c>
      <c r="L26" s="34">
        <v>435.46966423119665</v>
      </c>
      <c r="M26" s="35"/>
      <c r="N26" s="36"/>
      <c r="O26" s="36">
        <f t="shared" si="0"/>
        <v>6.8965517241379226E-2</v>
      </c>
      <c r="P26" s="36">
        <f t="shared" si="1"/>
        <v>6.8965517241379226E-2</v>
      </c>
      <c r="Q26" s="37">
        <f t="shared" si="2"/>
        <v>6.8965517241379226E-2</v>
      </c>
      <c r="R26" s="38"/>
      <c r="S26" s="36"/>
      <c r="T26" s="36">
        <f t="shared" si="3"/>
        <v>4.4657582908325111E-3</v>
      </c>
      <c r="U26" s="36">
        <f t="shared" si="4"/>
        <v>4.4657582908325111E-3</v>
      </c>
      <c r="V26" s="39">
        <f t="shared" si="5"/>
        <v>4.4657582908325111E-3</v>
      </c>
      <c r="W26" s="71"/>
    </row>
    <row r="27" spans="2:23" ht="15" customHeight="1" x14ac:dyDescent="0.35">
      <c r="B27" s="18">
        <v>1970</v>
      </c>
      <c r="C27" s="33"/>
      <c r="D27" s="72"/>
      <c r="E27" s="72">
        <v>62.885219610431783</v>
      </c>
      <c r="F27" s="72">
        <v>62.885219610431783</v>
      </c>
      <c r="G27" s="34">
        <v>62.885219610431783</v>
      </c>
      <c r="H27" s="73"/>
      <c r="I27" s="72"/>
      <c r="J27" s="72">
        <v>440.5483426974165</v>
      </c>
      <c r="K27" s="72">
        <v>440.5483426974165</v>
      </c>
      <c r="L27" s="34">
        <v>440.5483426974165</v>
      </c>
      <c r="M27" s="35"/>
      <c r="N27" s="36"/>
      <c r="O27" s="36">
        <f t="shared" si="0"/>
        <v>6.4516129032258007E-2</v>
      </c>
      <c r="P27" s="36">
        <f t="shared" si="1"/>
        <v>6.4516129032258007E-2</v>
      </c>
      <c r="Q27" s="37">
        <f t="shared" si="2"/>
        <v>6.4516129032258007E-2</v>
      </c>
      <c r="R27" s="38"/>
      <c r="S27" s="36"/>
      <c r="T27" s="36">
        <f t="shared" si="3"/>
        <v>1.1662531017369693E-2</v>
      </c>
      <c r="U27" s="36">
        <f t="shared" si="4"/>
        <v>1.1662531017369693E-2</v>
      </c>
      <c r="V27" s="39">
        <f t="shared" si="5"/>
        <v>1.1662531017369693E-2</v>
      </c>
      <c r="W27" s="71"/>
    </row>
    <row r="28" spans="2:23" ht="15" customHeight="1" x14ac:dyDescent="0.35">
      <c r="B28" s="18">
        <v>1971</v>
      </c>
      <c r="C28" s="33"/>
      <c r="D28" s="72"/>
      <c r="E28" s="72">
        <v>66.696445041367042</v>
      </c>
      <c r="F28" s="72">
        <v>66.696445041367042</v>
      </c>
      <c r="G28" s="34">
        <v>66.696445041367042</v>
      </c>
      <c r="H28" s="73"/>
      <c r="I28" s="72"/>
      <c r="J28" s="72">
        <v>442.20052046619134</v>
      </c>
      <c r="K28" s="72">
        <v>442.20052046619134</v>
      </c>
      <c r="L28" s="34">
        <v>442.20052046619134</v>
      </c>
      <c r="M28" s="35"/>
      <c r="N28" s="36"/>
      <c r="O28" s="36">
        <f t="shared" si="0"/>
        <v>6.0606060606060552E-2</v>
      </c>
      <c r="P28" s="36">
        <f t="shared" si="1"/>
        <v>6.0606060606060552E-2</v>
      </c>
      <c r="Q28" s="37">
        <f t="shared" si="2"/>
        <v>6.0606060606060552E-2</v>
      </c>
      <c r="R28" s="38"/>
      <c r="S28" s="36"/>
      <c r="T28" s="36">
        <f t="shared" si="3"/>
        <v>3.7502757555702981E-3</v>
      </c>
      <c r="U28" s="36">
        <f t="shared" si="4"/>
        <v>3.7502757555702981E-3</v>
      </c>
      <c r="V28" s="39">
        <f t="shared" si="5"/>
        <v>3.7502757555702981E-3</v>
      </c>
      <c r="W28" s="71"/>
    </row>
    <row r="29" spans="2:23" ht="15" customHeight="1" x14ac:dyDescent="0.35">
      <c r="B29" s="18">
        <v>1972</v>
      </c>
      <c r="C29" s="33"/>
      <c r="D29" s="72"/>
      <c r="E29" s="72">
        <v>120.12982558307938</v>
      </c>
      <c r="F29" s="72">
        <v>120.12982558307938</v>
      </c>
      <c r="G29" s="34">
        <v>120.12982558307938</v>
      </c>
      <c r="H29" s="73"/>
      <c r="I29" s="72"/>
      <c r="J29" s="72">
        <v>750.28715255067914</v>
      </c>
      <c r="K29" s="72">
        <v>750.28715255067914</v>
      </c>
      <c r="L29" s="34">
        <v>750.28715255067914</v>
      </c>
      <c r="M29" s="35"/>
      <c r="N29" s="36"/>
      <c r="O29" s="36">
        <f t="shared" si="0"/>
        <v>0.80114285714285716</v>
      </c>
      <c r="P29" s="36">
        <f t="shared" si="1"/>
        <v>0.80114285714285716</v>
      </c>
      <c r="Q29" s="37">
        <f t="shared" si="2"/>
        <v>0.80114285714285716</v>
      </c>
      <c r="R29" s="38"/>
      <c r="S29" s="36"/>
      <c r="T29" s="36">
        <f t="shared" si="3"/>
        <v>0.6967125044531528</v>
      </c>
      <c r="U29" s="36">
        <f t="shared" si="4"/>
        <v>0.6967125044531528</v>
      </c>
      <c r="V29" s="39">
        <f t="shared" si="5"/>
        <v>0.6967125044531528</v>
      </c>
      <c r="W29" s="71"/>
    </row>
    <row r="30" spans="2:23" ht="15" customHeight="1" x14ac:dyDescent="0.35">
      <c r="B30" s="18">
        <v>1973</v>
      </c>
      <c r="C30" s="33"/>
      <c r="D30" s="72"/>
      <c r="E30" s="72">
        <v>138.72860568604344</v>
      </c>
      <c r="F30" s="72">
        <v>138.72860568604344</v>
      </c>
      <c r="G30" s="34">
        <v>138.72860568604344</v>
      </c>
      <c r="H30" s="73"/>
      <c r="I30" s="72"/>
      <c r="J30" s="72">
        <v>793.25523502441968</v>
      </c>
      <c r="K30" s="72">
        <v>793.25523502441968</v>
      </c>
      <c r="L30" s="34">
        <v>793.25523502441968</v>
      </c>
      <c r="M30" s="35"/>
      <c r="N30" s="36"/>
      <c r="O30" s="36">
        <f t="shared" si="0"/>
        <v>0.15482233502538056</v>
      </c>
      <c r="P30" s="36">
        <f t="shared" si="1"/>
        <v>0.15482233502538056</v>
      </c>
      <c r="Q30" s="37">
        <f t="shared" si="2"/>
        <v>0.15482233502538056</v>
      </c>
      <c r="R30" s="38"/>
      <c r="S30" s="36"/>
      <c r="T30" s="36">
        <f t="shared" si="3"/>
        <v>5.7268850103145308E-2</v>
      </c>
      <c r="U30" s="36">
        <f t="shared" si="4"/>
        <v>5.7268850103145308E-2</v>
      </c>
      <c r="V30" s="39">
        <f t="shared" si="5"/>
        <v>5.7268850103145308E-2</v>
      </c>
      <c r="W30" s="71"/>
    </row>
    <row r="31" spans="2:23" ht="15" customHeight="1" x14ac:dyDescent="0.35">
      <c r="B31" s="18">
        <v>1974</v>
      </c>
      <c r="C31" s="33"/>
      <c r="D31" s="72"/>
      <c r="E31" s="72">
        <v>165.55963271982768</v>
      </c>
      <c r="F31" s="72">
        <v>165.55963271982768</v>
      </c>
      <c r="G31" s="34">
        <v>165.55963271982768</v>
      </c>
      <c r="H31" s="73"/>
      <c r="I31" s="72"/>
      <c r="J31" s="72">
        <v>832.20090345571191</v>
      </c>
      <c r="K31" s="72">
        <v>832.20090345571191</v>
      </c>
      <c r="L31" s="34">
        <v>832.20090345571191</v>
      </c>
      <c r="M31" s="35"/>
      <c r="N31" s="36"/>
      <c r="O31" s="36">
        <f t="shared" si="0"/>
        <v>0.19340659340659361</v>
      </c>
      <c r="P31" s="36">
        <f t="shared" si="1"/>
        <v>0.19340659340659361</v>
      </c>
      <c r="Q31" s="37">
        <f t="shared" si="2"/>
        <v>0.19340659340659361</v>
      </c>
      <c r="R31" s="38"/>
      <c r="S31" s="36"/>
      <c r="T31" s="36">
        <f t="shared" si="3"/>
        <v>4.9096011865706002E-2</v>
      </c>
      <c r="U31" s="36">
        <f t="shared" si="4"/>
        <v>4.9096011865706002E-2</v>
      </c>
      <c r="V31" s="39">
        <f t="shared" si="5"/>
        <v>4.9096011865706002E-2</v>
      </c>
      <c r="W31" s="71"/>
    </row>
    <row r="32" spans="2:23" ht="15" customHeight="1" x14ac:dyDescent="0.35">
      <c r="B32" s="18">
        <v>1975</v>
      </c>
      <c r="C32" s="33"/>
      <c r="D32" s="72"/>
      <c r="E32" s="72">
        <v>205.80617327050402</v>
      </c>
      <c r="F32" s="72">
        <v>205.80617327050402</v>
      </c>
      <c r="G32" s="34">
        <v>205.80617327050402</v>
      </c>
      <c r="H32" s="73"/>
      <c r="I32" s="72"/>
      <c r="J32" s="72">
        <v>925.80433041037702</v>
      </c>
      <c r="K32" s="72">
        <v>925.80433041037702</v>
      </c>
      <c r="L32" s="34">
        <v>925.80433041037702</v>
      </c>
      <c r="M32" s="35"/>
      <c r="N32" s="36"/>
      <c r="O32" s="36">
        <f t="shared" si="0"/>
        <v>0.24309392265193375</v>
      </c>
      <c r="P32" s="36">
        <f t="shared" si="1"/>
        <v>0.24309392265193375</v>
      </c>
      <c r="Q32" s="37">
        <f t="shared" si="2"/>
        <v>0.24309392265193375</v>
      </c>
      <c r="R32" s="38"/>
      <c r="S32" s="36"/>
      <c r="T32" s="36">
        <f t="shared" si="3"/>
        <v>0.11247695906838984</v>
      </c>
      <c r="U32" s="36">
        <f t="shared" si="4"/>
        <v>0.11247695906838984</v>
      </c>
      <c r="V32" s="39">
        <f t="shared" si="5"/>
        <v>0.11247695906838984</v>
      </c>
      <c r="W32" s="71"/>
    </row>
    <row r="33" spans="2:23" ht="15" customHeight="1" x14ac:dyDescent="0.35">
      <c r="B33" s="18">
        <v>1976</v>
      </c>
      <c r="C33" s="33"/>
      <c r="D33" s="72"/>
      <c r="E33" s="72">
        <v>240.56454920063359</v>
      </c>
      <c r="F33" s="72">
        <v>240.56454920063359</v>
      </c>
      <c r="G33" s="34">
        <v>240.56454920063359</v>
      </c>
      <c r="H33" s="73"/>
      <c r="I33" s="72"/>
      <c r="J33" s="72">
        <v>986.88601715476955</v>
      </c>
      <c r="K33" s="72">
        <v>986.88601715476955</v>
      </c>
      <c r="L33" s="34">
        <v>986.88601715476955</v>
      </c>
      <c r="M33" s="35"/>
      <c r="N33" s="36"/>
      <c r="O33" s="36">
        <f t="shared" si="0"/>
        <v>0.16888888888888887</v>
      </c>
      <c r="P33" s="36">
        <f t="shared" si="1"/>
        <v>0.16888888888888887</v>
      </c>
      <c r="Q33" s="37">
        <f t="shared" si="2"/>
        <v>0.16888888888888887</v>
      </c>
      <c r="R33" s="38"/>
      <c r="S33" s="36"/>
      <c r="T33" s="36">
        <f t="shared" si="3"/>
        <v>6.5976885976885669E-2</v>
      </c>
      <c r="U33" s="36">
        <f t="shared" si="4"/>
        <v>6.5976885976885669E-2</v>
      </c>
      <c r="V33" s="39">
        <f t="shared" si="5"/>
        <v>6.5976885976885669E-2</v>
      </c>
      <c r="W33" s="71"/>
    </row>
    <row r="34" spans="2:23" ht="15" customHeight="1" x14ac:dyDescent="0.35">
      <c r="B34" s="18">
        <v>1977</v>
      </c>
      <c r="C34" s="33"/>
      <c r="D34" s="72"/>
      <c r="E34" s="72">
        <v>272.57884282048974</v>
      </c>
      <c r="F34" s="72">
        <v>272.57884282048974</v>
      </c>
      <c r="G34" s="34">
        <v>272.57884282048974</v>
      </c>
      <c r="H34" s="73"/>
      <c r="I34" s="72"/>
      <c r="J34" s="72">
        <v>1022.732152575156</v>
      </c>
      <c r="K34" s="72">
        <v>1022.732152575156</v>
      </c>
      <c r="L34" s="34">
        <v>1022.732152575156</v>
      </c>
      <c r="M34" s="35"/>
      <c r="N34" s="36"/>
      <c r="O34" s="36">
        <f t="shared" si="0"/>
        <v>0.13307984790874516</v>
      </c>
      <c r="P34" s="36">
        <f t="shared" si="1"/>
        <v>0.13307984790874516</v>
      </c>
      <c r="Q34" s="37">
        <f t="shared" si="2"/>
        <v>0.13307984790874516</v>
      </c>
      <c r="R34" s="38"/>
      <c r="S34" s="36"/>
      <c r="T34" s="36">
        <f t="shared" si="3"/>
        <v>3.6322467637886158E-2</v>
      </c>
      <c r="U34" s="36">
        <f t="shared" si="4"/>
        <v>3.6322467637886158E-2</v>
      </c>
      <c r="V34" s="39">
        <f t="shared" si="5"/>
        <v>3.6322467637886158E-2</v>
      </c>
      <c r="W34" s="71"/>
    </row>
    <row r="35" spans="2:23" ht="15" customHeight="1" x14ac:dyDescent="0.35">
      <c r="B35" s="18">
        <v>1978</v>
      </c>
      <c r="C35" s="33"/>
      <c r="D35" s="72"/>
      <c r="E35" s="72">
        <v>306.72742268166968</v>
      </c>
      <c r="F35" s="72">
        <v>306.72742268166968</v>
      </c>
      <c r="G35" s="34">
        <v>306.72742268166968</v>
      </c>
      <c r="H35" s="73"/>
      <c r="I35" s="72"/>
      <c r="J35" s="72">
        <v>1055.2181732228596</v>
      </c>
      <c r="K35" s="72">
        <v>1055.2181732228596</v>
      </c>
      <c r="L35" s="34">
        <v>1055.2181732228596</v>
      </c>
      <c r="M35" s="35"/>
      <c r="N35" s="36"/>
      <c r="O35" s="36">
        <f t="shared" si="0"/>
        <v>0.12527964205816566</v>
      </c>
      <c r="P35" s="36">
        <f t="shared" si="1"/>
        <v>0.12527964205816566</v>
      </c>
      <c r="Q35" s="37">
        <f t="shared" si="2"/>
        <v>0.12527964205816566</v>
      </c>
      <c r="R35" s="38"/>
      <c r="S35" s="36"/>
      <c r="T35" s="36">
        <f t="shared" si="3"/>
        <v>3.1763957518991193E-2</v>
      </c>
      <c r="U35" s="36">
        <f t="shared" si="4"/>
        <v>3.1763957518991193E-2</v>
      </c>
      <c r="V35" s="39">
        <f t="shared" si="5"/>
        <v>3.1763957518991193E-2</v>
      </c>
      <c r="W35" s="71"/>
    </row>
    <row r="36" spans="2:23" ht="15" customHeight="1" x14ac:dyDescent="0.35">
      <c r="B36" s="18">
        <v>1979</v>
      </c>
      <c r="C36" s="33"/>
      <c r="D36" s="72"/>
      <c r="E36" s="72">
        <v>344.83967699102226</v>
      </c>
      <c r="F36" s="72">
        <v>344.83967699102226</v>
      </c>
      <c r="G36" s="34">
        <v>344.83967699102226</v>
      </c>
      <c r="H36" s="73"/>
      <c r="I36" s="72"/>
      <c r="J36" s="72">
        <v>1070.8629522926415</v>
      </c>
      <c r="K36" s="72">
        <v>1070.8629522926415</v>
      </c>
      <c r="L36" s="34">
        <v>1070.8629522926415</v>
      </c>
      <c r="M36" s="35"/>
      <c r="N36" s="36"/>
      <c r="O36" s="36">
        <f t="shared" si="0"/>
        <v>0.12425447316103377</v>
      </c>
      <c r="P36" s="36">
        <f t="shared" si="1"/>
        <v>0.12425447316103377</v>
      </c>
      <c r="Q36" s="37">
        <f t="shared" si="2"/>
        <v>0.12425447316103377</v>
      </c>
      <c r="R36" s="38"/>
      <c r="S36" s="36"/>
      <c r="T36" s="36">
        <f t="shared" si="3"/>
        <v>1.482610844542176E-2</v>
      </c>
      <c r="U36" s="36">
        <f t="shared" si="4"/>
        <v>1.482610844542176E-2</v>
      </c>
      <c r="V36" s="39">
        <f t="shared" si="5"/>
        <v>1.482610844542176E-2</v>
      </c>
      <c r="W36" s="71"/>
    </row>
    <row r="37" spans="2:23" ht="15" customHeight="1" x14ac:dyDescent="0.35">
      <c r="B37" s="18">
        <v>1980</v>
      </c>
      <c r="C37" s="33"/>
      <c r="D37" s="72"/>
      <c r="E37" s="72">
        <v>394.23315857594326</v>
      </c>
      <c r="F37" s="72">
        <v>394.23315857594326</v>
      </c>
      <c r="G37" s="34">
        <v>394.23315857594326</v>
      </c>
      <c r="H37" s="73"/>
      <c r="I37" s="72"/>
      <c r="J37" s="72">
        <v>1078.1948628484301</v>
      </c>
      <c r="K37" s="72">
        <v>1078.1948628484301</v>
      </c>
      <c r="L37" s="34">
        <v>1078.1948628484301</v>
      </c>
      <c r="M37" s="35"/>
      <c r="N37" s="36"/>
      <c r="O37" s="36">
        <f t="shared" si="0"/>
        <v>0.14323607427055718</v>
      </c>
      <c r="P37" s="36">
        <f t="shared" si="1"/>
        <v>0.14323607427055718</v>
      </c>
      <c r="Q37" s="37">
        <f t="shared" si="2"/>
        <v>0.14323607427055718</v>
      </c>
      <c r="R37" s="38"/>
      <c r="S37" s="36"/>
      <c r="T37" s="36">
        <f t="shared" si="3"/>
        <v>6.8467309846620417E-3</v>
      </c>
      <c r="U37" s="36">
        <f t="shared" si="4"/>
        <v>6.8467309846620417E-3</v>
      </c>
      <c r="V37" s="39">
        <f t="shared" si="5"/>
        <v>6.8467309846620417E-3</v>
      </c>
      <c r="W37" s="71"/>
    </row>
    <row r="38" spans="2:23" ht="15" customHeight="1" x14ac:dyDescent="0.35">
      <c r="B38" s="18">
        <v>1981</v>
      </c>
      <c r="C38" s="33"/>
      <c r="D38" s="72"/>
      <c r="E38" s="72">
        <v>450.94419298825989</v>
      </c>
      <c r="F38" s="72">
        <v>450.94419298825989</v>
      </c>
      <c r="G38" s="34">
        <v>450.94419298825989</v>
      </c>
      <c r="H38" s="73"/>
      <c r="I38" s="72"/>
      <c r="J38" s="72">
        <v>1087.5202035041857</v>
      </c>
      <c r="K38" s="72">
        <v>1087.5202035041857</v>
      </c>
      <c r="L38" s="34">
        <v>1087.5202035041857</v>
      </c>
      <c r="M38" s="35"/>
      <c r="N38" s="36"/>
      <c r="O38" s="36">
        <f t="shared" si="0"/>
        <v>0.14385150812064951</v>
      </c>
      <c r="P38" s="36">
        <f t="shared" si="1"/>
        <v>0.14385150812064951</v>
      </c>
      <c r="Q38" s="37">
        <f t="shared" si="2"/>
        <v>0.14385150812064951</v>
      </c>
      <c r="R38" s="38"/>
      <c r="S38" s="36"/>
      <c r="T38" s="36">
        <f t="shared" si="3"/>
        <v>8.6490308728790488E-3</v>
      </c>
      <c r="U38" s="36">
        <f t="shared" si="4"/>
        <v>8.6490308728790488E-3</v>
      </c>
      <c r="V38" s="39">
        <f t="shared" si="5"/>
        <v>8.6490308728790488E-3</v>
      </c>
      <c r="W38" s="71"/>
    </row>
    <row r="39" spans="2:23" ht="15" customHeight="1" x14ac:dyDescent="0.35">
      <c r="B39" s="18">
        <v>1982</v>
      </c>
      <c r="C39" s="33"/>
      <c r="D39" s="72"/>
      <c r="E39" s="72">
        <v>553.3899325717997</v>
      </c>
      <c r="F39" s="72">
        <v>553.3899325717997</v>
      </c>
      <c r="G39" s="34">
        <v>553.3899325717997</v>
      </c>
      <c r="H39" s="73"/>
      <c r="I39" s="72"/>
      <c r="J39" s="72">
        <v>1193.5113766424736</v>
      </c>
      <c r="K39" s="72">
        <v>1193.5113766424736</v>
      </c>
      <c r="L39" s="34">
        <v>1193.5113766424736</v>
      </c>
      <c r="M39" s="35"/>
      <c r="N39" s="36"/>
      <c r="O39" s="36">
        <f t="shared" si="0"/>
        <v>0.22718052738336714</v>
      </c>
      <c r="P39" s="36">
        <f t="shared" si="1"/>
        <v>0.22718052738336714</v>
      </c>
      <c r="Q39" s="37">
        <f t="shared" si="2"/>
        <v>0.22718052738336714</v>
      </c>
      <c r="R39" s="38"/>
      <c r="S39" s="36"/>
      <c r="T39" s="36">
        <f t="shared" ref="T39:T70" si="6">J39/J38-1</f>
        <v>9.7461337082994204E-2</v>
      </c>
      <c r="U39" s="36">
        <f t="shared" si="4"/>
        <v>9.7461337082994204E-2</v>
      </c>
      <c r="V39" s="39">
        <f t="shared" si="5"/>
        <v>9.7461337082994204E-2</v>
      </c>
      <c r="W39" s="71"/>
    </row>
    <row r="40" spans="2:23" ht="15" customHeight="1" x14ac:dyDescent="0.35">
      <c r="B40" s="18">
        <v>1983</v>
      </c>
      <c r="C40" s="33"/>
      <c r="D40" s="72"/>
      <c r="E40" s="72">
        <v>618.63811194941138</v>
      </c>
      <c r="F40" s="72">
        <v>618.63811194941138</v>
      </c>
      <c r="G40" s="34">
        <v>618.63811194941138</v>
      </c>
      <c r="H40" s="73"/>
      <c r="I40" s="72"/>
      <c r="J40" s="72">
        <v>1217.1085242555387</v>
      </c>
      <c r="K40" s="72">
        <v>1217.1085242555387</v>
      </c>
      <c r="L40" s="34">
        <v>1217.1085242555387</v>
      </c>
      <c r="M40" s="35"/>
      <c r="N40" s="36"/>
      <c r="O40" s="36">
        <f t="shared" si="0"/>
        <v>0.11790633608815426</v>
      </c>
      <c r="P40" s="36">
        <f t="shared" si="1"/>
        <v>0.11790633608815426</v>
      </c>
      <c r="Q40" s="37">
        <f t="shared" si="2"/>
        <v>0.11790633608815426</v>
      </c>
      <c r="R40" s="38"/>
      <c r="S40" s="36"/>
      <c r="T40" s="36">
        <f t="shared" si="6"/>
        <v>1.9771196215529585E-2</v>
      </c>
      <c r="U40" s="36">
        <f t="shared" si="4"/>
        <v>1.9771196215529585E-2</v>
      </c>
      <c r="V40" s="39">
        <f t="shared" si="5"/>
        <v>1.9771196215529585E-2</v>
      </c>
      <c r="W40" s="71"/>
    </row>
    <row r="41" spans="2:23" ht="15" customHeight="1" x14ac:dyDescent="0.35">
      <c r="B41" s="18">
        <v>1984</v>
      </c>
      <c r="C41" s="33"/>
      <c r="D41" s="72"/>
      <c r="E41" s="72">
        <v>694.55772253364171</v>
      </c>
      <c r="F41" s="72">
        <v>694.55772253364171</v>
      </c>
      <c r="G41" s="34">
        <v>694.55772253364171</v>
      </c>
      <c r="H41" s="73"/>
      <c r="I41" s="72"/>
      <c r="J41" s="72">
        <v>1272.2763328473256</v>
      </c>
      <c r="K41" s="72">
        <v>1272.2763328473256</v>
      </c>
      <c r="L41" s="34">
        <v>1272.2763328473256</v>
      </c>
      <c r="M41" s="35"/>
      <c r="N41" s="36"/>
      <c r="O41" s="36">
        <f t="shared" si="0"/>
        <v>0.12272055199605703</v>
      </c>
      <c r="P41" s="36">
        <f t="shared" si="1"/>
        <v>0.12272055199605703</v>
      </c>
      <c r="Q41" s="37">
        <f t="shared" si="2"/>
        <v>0.12272055199605703</v>
      </c>
      <c r="R41" s="38"/>
      <c r="S41" s="36"/>
      <c r="T41" s="36">
        <f t="shared" si="6"/>
        <v>4.5326942908013201E-2</v>
      </c>
      <c r="U41" s="36">
        <f t="shared" ref="U41:U104" si="7">K41/K40-1</f>
        <v>4.5326942908013201E-2</v>
      </c>
      <c r="V41" s="39">
        <f t="shared" ref="V41:V104" si="8">L41/L40-1</f>
        <v>4.5326942908013201E-2</v>
      </c>
      <c r="W41" s="71"/>
    </row>
    <row r="42" spans="2:23" ht="15" customHeight="1" x14ac:dyDescent="0.35">
      <c r="B42" s="18">
        <v>1985</v>
      </c>
      <c r="C42" s="33"/>
      <c r="D42" s="72"/>
      <c r="E42" s="72">
        <v>742.73161198066339</v>
      </c>
      <c r="F42" s="72">
        <v>742.73161198066339</v>
      </c>
      <c r="G42" s="34">
        <v>742.73161198066339</v>
      </c>
      <c r="H42" s="73"/>
      <c r="I42" s="72"/>
      <c r="J42" s="72">
        <v>1285.7586467638303</v>
      </c>
      <c r="K42" s="72">
        <v>1285.7586467638303</v>
      </c>
      <c r="L42" s="34">
        <v>1285.7586467638303</v>
      </c>
      <c r="M42" s="35"/>
      <c r="N42" s="36"/>
      <c r="O42" s="36">
        <f t="shared" si="0"/>
        <v>6.9359086918349355E-2</v>
      </c>
      <c r="P42" s="36">
        <f t="shared" si="1"/>
        <v>6.9359086918349355E-2</v>
      </c>
      <c r="Q42" s="37">
        <f t="shared" si="2"/>
        <v>6.9359086918349355E-2</v>
      </c>
      <c r="R42" s="38"/>
      <c r="S42" s="36"/>
      <c r="T42" s="36">
        <f t="shared" si="6"/>
        <v>1.059700127120311E-2</v>
      </c>
      <c r="U42" s="36">
        <f t="shared" si="7"/>
        <v>1.059700127120311E-2</v>
      </c>
      <c r="V42" s="39">
        <f t="shared" si="8"/>
        <v>1.059700127120311E-2</v>
      </c>
      <c r="W42" s="71"/>
    </row>
    <row r="43" spans="2:23" ht="15" customHeight="1" x14ac:dyDescent="0.35">
      <c r="B43" s="18">
        <v>1986</v>
      </c>
      <c r="C43" s="33"/>
      <c r="D43" s="72"/>
      <c r="E43" s="72">
        <v>793.95448177243327</v>
      </c>
      <c r="F43" s="72">
        <v>793.95448177243327</v>
      </c>
      <c r="G43" s="34">
        <v>793.95448177243327</v>
      </c>
      <c r="H43" s="73"/>
      <c r="I43" s="72"/>
      <c r="J43" s="72">
        <v>1338.8042414402014</v>
      </c>
      <c r="K43" s="72">
        <v>1338.8042414402014</v>
      </c>
      <c r="L43" s="34">
        <v>1338.8042414402014</v>
      </c>
      <c r="M43" s="35"/>
      <c r="N43" s="36"/>
      <c r="O43" s="36">
        <f t="shared" si="0"/>
        <v>6.8965517241379226E-2</v>
      </c>
      <c r="P43" s="36">
        <f t="shared" si="1"/>
        <v>6.8965517241379226E-2</v>
      </c>
      <c r="Q43" s="37">
        <f t="shared" si="2"/>
        <v>6.8965517241379226E-2</v>
      </c>
      <c r="R43" s="38"/>
      <c r="S43" s="36"/>
      <c r="T43" s="36">
        <f t="shared" si="6"/>
        <v>4.125626128191584E-2</v>
      </c>
      <c r="U43" s="36">
        <f t="shared" si="7"/>
        <v>4.125626128191584E-2</v>
      </c>
      <c r="V43" s="39">
        <f t="shared" si="8"/>
        <v>4.125626128191584E-2</v>
      </c>
      <c r="W43" s="71"/>
    </row>
    <row r="44" spans="2:23" ht="15" customHeight="1" x14ac:dyDescent="0.35">
      <c r="B44" s="18">
        <v>1987</v>
      </c>
      <c r="C44" s="33"/>
      <c r="D44" s="72"/>
      <c r="E44" s="72">
        <v>820.78550880621754</v>
      </c>
      <c r="F44" s="72">
        <v>820.78550880621754</v>
      </c>
      <c r="G44" s="34">
        <v>820.78550880621754</v>
      </c>
      <c r="H44" s="73"/>
      <c r="I44" s="72"/>
      <c r="J44" s="72">
        <v>1341.8128634498512</v>
      </c>
      <c r="K44" s="72">
        <v>1341.8128634498512</v>
      </c>
      <c r="L44" s="34">
        <v>1341.8128634498512</v>
      </c>
      <c r="M44" s="35"/>
      <c r="N44" s="36"/>
      <c r="O44" s="36">
        <f t="shared" si="0"/>
        <v>3.3794162826420893E-2</v>
      </c>
      <c r="P44" s="36">
        <f t="shared" si="1"/>
        <v>3.3794162826420893E-2</v>
      </c>
      <c r="Q44" s="37">
        <f t="shared" si="2"/>
        <v>3.3794162826420893E-2</v>
      </c>
      <c r="R44" s="38"/>
      <c r="S44" s="36"/>
      <c r="T44" s="36">
        <f t="shared" si="6"/>
        <v>2.2472456513979999E-3</v>
      </c>
      <c r="U44" s="36">
        <f t="shared" si="7"/>
        <v>2.2472456513979999E-3</v>
      </c>
      <c r="V44" s="39">
        <f t="shared" si="8"/>
        <v>2.2472456513979999E-3</v>
      </c>
      <c r="W44" s="71"/>
    </row>
    <row r="45" spans="2:23" ht="15" customHeight="1" x14ac:dyDescent="0.35">
      <c r="B45" s="18">
        <v>1988</v>
      </c>
      <c r="C45" s="33"/>
      <c r="D45" s="72"/>
      <c r="E45" s="72">
        <v>848.83612797790101</v>
      </c>
      <c r="F45" s="72">
        <v>848.83612797790101</v>
      </c>
      <c r="G45" s="34">
        <v>848.83612797790101</v>
      </c>
      <c r="H45" s="73"/>
      <c r="I45" s="72"/>
      <c r="J45" s="72">
        <v>1351.2856078313384</v>
      </c>
      <c r="K45" s="72">
        <v>1351.2856078313384</v>
      </c>
      <c r="L45" s="34">
        <v>1351.2856078313384</v>
      </c>
      <c r="M45" s="35"/>
      <c r="N45" s="36"/>
      <c r="O45" s="36">
        <f t="shared" si="0"/>
        <v>3.4175334323922613E-2</v>
      </c>
      <c r="P45" s="36">
        <f t="shared" si="1"/>
        <v>3.4175334323922613E-2</v>
      </c>
      <c r="Q45" s="37">
        <f t="shared" si="2"/>
        <v>3.4175334323922613E-2</v>
      </c>
      <c r="R45" s="38"/>
      <c r="S45" s="36"/>
      <c r="T45" s="36">
        <f t="shared" si="6"/>
        <v>7.059661327983191E-3</v>
      </c>
      <c r="U45" s="36">
        <f t="shared" si="7"/>
        <v>7.059661327983191E-3</v>
      </c>
      <c r="V45" s="39">
        <f t="shared" si="8"/>
        <v>7.059661327983191E-3</v>
      </c>
      <c r="W45" s="71"/>
    </row>
    <row r="46" spans="2:23" ht="15" customHeight="1" x14ac:dyDescent="0.35">
      <c r="B46" s="18">
        <v>1989</v>
      </c>
      <c r="C46" s="33"/>
      <c r="D46" s="72"/>
      <c r="E46" s="72">
        <v>876.88674714958449</v>
      </c>
      <c r="F46" s="72">
        <v>876.88674714958449</v>
      </c>
      <c r="G46" s="34">
        <v>876.88674714958449</v>
      </c>
      <c r="H46" s="73"/>
      <c r="I46" s="72"/>
      <c r="J46" s="72">
        <v>1347.3391768319841</v>
      </c>
      <c r="K46" s="72">
        <v>1347.3391768319841</v>
      </c>
      <c r="L46" s="34">
        <v>1347.3391768319841</v>
      </c>
      <c r="M46" s="35"/>
      <c r="N46" s="36"/>
      <c r="O46" s="36">
        <f t="shared" si="0"/>
        <v>3.3045977011494143E-2</v>
      </c>
      <c r="P46" s="36">
        <f t="shared" si="1"/>
        <v>3.3045977011494143E-2</v>
      </c>
      <c r="Q46" s="37">
        <f t="shared" si="2"/>
        <v>3.3045977011494143E-2</v>
      </c>
      <c r="R46" s="38"/>
      <c r="S46" s="36"/>
      <c r="T46" s="36">
        <f t="shared" si="6"/>
        <v>-2.9205010224950811E-3</v>
      </c>
      <c r="U46" s="36">
        <f t="shared" si="7"/>
        <v>-2.9205010224950811E-3</v>
      </c>
      <c r="V46" s="39">
        <f t="shared" si="8"/>
        <v>-2.9205010224950811E-3</v>
      </c>
      <c r="W46" s="71"/>
    </row>
    <row r="47" spans="2:23" ht="15" customHeight="1" x14ac:dyDescent="0.35">
      <c r="B47" s="18">
        <v>1990</v>
      </c>
      <c r="C47" s="33"/>
      <c r="D47" s="72"/>
      <c r="E47" s="72">
        <v>911.95002111418887</v>
      </c>
      <c r="F47" s="72">
        <v>911.95002111418887</v>
      </c>
      <c r="G47" s="34">
        <v>911.95002111418887</v>
      </c>
      <c r="H47" s="73"/>
      <c r="I47" s="72"/>
      <c r="J47" s="72">
        <v>1355.4770491872321</v>
      </c>
      <c r="K47" s="72">
        <v>1355.4770491872321</v>
      </c>
      <c r="L47" s="34">
        <v>1355.4770491872321</v>
      </c>
      <c r="M47" s="35"/>
      <c r="N47" s="36"/>
      <c r="O47" s="36">
        <f t="shared" si="0"/>
        <v>3.9986091794158574E-2</v>
      </c>
      <c r="P47" s="36">
        <f t="shared" si="1"/>
        <v>3.9986091794158574E-2</v>
      </c>
      <c r="Q47" s="37">
        <f t="shared" si="2"/>
        <v>3.9986091794158574E-2</v>
      </c>
      <c r="R47" s="38"/>
      <c r="S47" s="36"/>
      <c r="T47" s="36">
        <f t="shared" si="6"/>
        <v>6.039958234111964E-3</v>
      </c>
      <c r="U47" s="36">
        <f t="shared" si="7"/>
        <v>6.039958234111964E-3</v>
      </c>
      <c r="V47" s="39">
        <f t="shared" si="8"/>
        <v>6.039958234111964E-3</v>
      </c>
      <c r="W47" s="71"/>
    </row>
    <row r="48" spans="2:23" ht="15" customHeight="1" x14ac:dyDescent="0.35">
      <c r="B48" s="18">
        <v>1991</v>
      </c>
      <c r="C48" s="33"/>
      <c r="D48" s="72"/>
      <c r="E48" s="72">
        <v>973.84432211257752</v>
      </c>
      <c r="F48" s="72">
        <v>973.84432211257752</v>
      </c>
      <c r="G48" s="34">
        <v>973.84432211257752</v>
      </c>
      <c r="H48" s="73"/>
      <c r="I48" s="72"/>
      <c r="J48" s="72">
        <v>1401.7201751327304</v>
      </c>
      <c r="K48" s="72">
        <v>1401.7201751327304</v>
      </c>
      <c r="L48" s="34">
        <v>1401.7201751327304</v>
      </c>
      <c r="M48" s="35"/>
      <c r="N48" s="36"/>
      <c r="O48" s="36">
        <f t="shared" si="0"/>
        <v>6.7870277499164189E-2</v>
      </c>
      <c r="P48" s="36">
        <f t="shared" si="1"/>
        <v>6.7870277499164189E-2</v>
      </c>
      <c r="Q48" s="37">
        <f t="shared" si="2"/>
        <v>6.7870277499164189E-2</v>
      </c>
      <c r="R48" s="38"/>
      <c r="S48" s="36"/>
      <c r="T48" s="36">
        <f t="shared" si="6"/>
        <v>3.4115757233386335E-2</v>
      </c>
      <c r="U48" s="36">
        <f t="shared" si="7"/>
        <v>3.4115757233386335E-2</v>
      </c>
      <c r="V48" s="39">
        <f t="shared" si="8"/>
        <v>3.4115757233386335E-2</v>
      </c>
      <c r="W48" s="71"/>
    </row>
    <row r="49" spans="2:23" ht="15" customHeight="1" x14ac:dyDescent="0.35">
      <c r="B49" s="18">
        <v>1992</v>
      </c>
      <c r="C49" s="33"/>
      <c r="D49" s="72"/>
      <c r="E49" s="72">
        <v>995.79698059476459</v>
      </c>
      <c r="F49" s="72">
        <v>995.79698059476459</v>
      </c>
      <c r="G49" s="34">
        <v>995.79698059476459</v>
      </c>
      <c r="H49" s="73"/>
      <c r="I49" s="72"/>
      <c r="J49" s="72">
        <v>1401.1087291570718</v>
      </c>
      <c r="K49" s="72">
        <v>1401.1087291570718</v>
      </c>
      <c r="L49" s="34">
        <v>1401.1087291570718</v>
      </c>
      <c r="M49" s="35"/>
      <c r="N49" s="36"/>
      <c r="O49" s="36">
        <f t="shared" si="0"/>
        <v>2.254226675015647E-2</v>
      </c>
      <c r="P49" s="36">
        <f t="shared" si="1"/>
        <v>2.254226675015647E-2</v>
      </c>
      <c r="Q49" s="37">
        <f t="shared" si="2"/>
        <v>2.254226675015647E-2</v>
      </c>
      <c r="R49" s="38"/>
      <c r="S49" s="36"/>
      <c r="T49" s="36">
        <f t="shared" si="6"/>
        <v>-4.3621115434167024E-4</v>
      </c>
      <c r="U49" s="36">
        <f t="shared" si="7"/>
        <v>-4.3621115434167024E-4</v>
      </c>
      <c r="V49" s="39">
        <f t="shared" si="8"/>
        <v>-4.3621115434167024E-4</v>
      </c>
      <c r="W49" s="71"/>
    </row>
    <row r="50" spans="2:23" ht="15" customHeight="1" x14ac:dyDescent="0.35">
      <c r="B50" s="18">
        <v>1993</v>
      </c>
      <c r="C50" s="33"/>
      <c r="D50" s="72"/>
      <c r="E50" s="72">
        <v>1038.4827054212394</v>
      </c>
      <c r="F50" s="72">
        <v>1038.4827054212394</v>
      </c>
      <c r="G50" s="34">
        <v>1038.4827054212394</v>
      </c>
      <c r="H50" s="73"/>
      <c r="I50" s="72"/>
      <c r="J50" s="72">
        <v>1431.0205973741372</v>
      </c>
      <c r="K50" s="72">
        <v>1431.0205973741372</v>
      </c>
      <c r="L50" s="34">
        <v>1431.0205973741372</v>
      </c>
      <c r="M50" s="35"/>
      <c r="N50" s="36"/>
      <c r="O50" s="36">
        <f t="shared" si="0"/>
        <v>4.2865890998162737E-2</v>
      </c>
      <c r="P50" s="36">
        <f t="shared" si="1"/>
        <v>4.2865890998162737E-2</v>
      </c>
      <c r="Q50" s="37">
        <f t="shared" si="2"/>
        <v>4.2865890998162737E-2</v>
      </c>
      <c r="R50" s="38"/>
      <c r="S50" s="36"/>
      <c r="T50" s="36">
        <f t="shared" si="6"/>
        <v>2.1348713054597068E-2</v>
      </c>
      <c r="U50" s="36">
        <f t="shared" si="7"/>
        <v>2.1348713054597068E-2</v>
      </c>
      <c r="V50" s="39">
        <f t="shared" si="8"/>
        <v>2.1348713054597068E-2</v>
      </c>
      <c r="W50" s="71"/>
    </row>
    <row r="51" spans="2:23" ht="15" customHeight="1" x14ac:dyDescent="0.35">
      <c r="B51" s="18">
        <v>1994</v>
      </c>
      <c r="C51" s="33"/>
      <c r="D51" s="72"/>
      <c r="E51" s="72">
        <v>1061.9598540758006</v>
      </c>
      <c r="F51" s="72">
        <v>1061.9598540758006</v>
      </c>
      <c r="G51" s="34">
        <v>1061.9598540758006</v>
      </c>
      <c r="H51" s="73"/>
      <c r="I51" s="72"/>
      <c r="J51" s="72">
        <v>1439.6094476497119</v>
      </c>
      <c r="K51" s="72">
        <v>1439.6094476497119</v>
      </c>
      <c r="L51" s="34">
        <v>1439.6094476497119</v>
      </c>
      <c r="M51" s="35"/>
      <c r="N51" s="36"/>
      <c r="O51" s="36">
        <f t="shared" si="0"/>
        <v>2.2607163828537891E-2</v>
      </c>
      <c r="P51" s="36">
        <f t="shared" si="1"/>
        <v>2.2607163828537891E-2</v>
      </c>
      <c r="Q51" s="37">
        <f t="shared" si="2"/>
        <v>2.2607163828537891E-2</v>
      </c>
      <c r="R51" s="38"/>
      <c r="S51" s="36"/>
      <c r="T51" s="36">
        <f t="shared" si="6"/>
        <v>6.0019054172488762E-3</v>
      </c>
      <c r="U51" s="36">
        <f t="shared" si="7"/>
        <v>6.0019054172488762E-3</v>
      </c>
      <c r="V51" s="39">
        <f t="shared" si="8"/>
        <v>6.0019054172488762E-3</v>
      </c>
      <c r="W51" s="71"/>
    </row>
    <row r="52" spans="2:23" ht="15" customHeight="1" x14ac:dyDescent="0.35">
      <c r="B52" s="18">
        <v>1995</v>
      </c>
      <c r="C52" s="33"/>
      <c r="D52" s="72"/>
      <c r="E52" s="72">
        <v>1084.2174105924626</v>
      </c>
      <c r="F52" s="72">
        <v>1084.2174105924626</v>
      </c>
      <c r="G52" s="34">
        <v>1084.2174105924626</v>
      </c>
      <c r="H52" s="73"/>
      <c r="I52" s="72"/>
      <c r="J52" s="72">
        <v>1442.4555138532924</v>
      </c>
      <c r="K52" s="72">
        <v>1442.4555138532924</v>
      </c>
      <c r="L52" s="34">
        <v>1442.4555138532924</v>
      </c>
      <c r="M52" s="35"/>
      <c r="N52" s="36"/>
      <c r="O52" s="36">
        <f t="shared" si="0"/>
        <v>2.0958943439563615E-2</v>
      </c>
      <c r="P52" s="36">
        <f t="shared" si="1"/>
        <v>2.0958943439563615E-2</v>
      </c>
      <c r="Q52" s="37">
        <f t="shared" si="2"/>
        <v>2.0958943439563615E-2</v>
      </c>
      <c r="R52" s="38"/>
      <c r="S52" s="36"/>
      <c r="T52" s="36">
        <f t="shared" si="6"/>
        <v>1.9769710515771255E-3</v>
      </c>
      <c r="U52" s="36">
        <f t="shared" si="7"/>
        <v>1.9769710515771255E-3</v>
      </c>
      <c r="V52" s="39">
        <f t="shared" si="8"/>
        <v>1.9769710515771255E-3</v>
      </c>
      <c r="W52" s="71"/>
    </row>
    <row r="53" spans="2:23" ht="15" customHeight="1" x14ac:dyDescent="0.35">
      <c r="B53" s="18">
        <v>1996</v>
      </c>
      <c r="C53" s="33"/>
      <c r="D53" s="72"/>
      <c r="E53" s="72">
        <v>1127.5129314878873</v>
      </c>
      <c r="F53" s="72">
        <v>1127.5129314878873</v>
      </c>
      <c r="G53" s="34">
        <v>1127.5129314878873</v>
      </c>
      <c r="H53" s="73"/>
      <c r="I53" s="72"/>
      <c r="J53" s="72">
        <v>1470.7584046413613</v>
      </c>
      <c r="K53" s="72">
        <v>1470.7584046413613</v>
      </c>
      <c r="L53" s="34">
        <v>1470.7584046413613</v>
      </c>
      <c r="M53" s="35"/>
      <c r="N53" s="36"/>
      <c r="O53" s="36">
        <f t="shared" si="0"/>
        <v>3.9932508436445691E-2</v>
      </c>
      <c r="P53" s="36">
        <f t="shared" si="1"/>
        <v>3.9932508436445691E-2</v>
      </c>
      <c r="Q53" s="37">
        <f t="shared" si="2"/>
        <v>3.9932508436445691E-2</v>
      </c>
      <c r="R53" s="38"/>
      <c r="S53" s="36"/>
      <c r="T53" s="36">
        <f t="shared" si="6"/>
        <v>1.9621326631046099E-2</v>
      </c>
      <c r="U53" s="36">
        <f t="shared" si="7"/>
        <v>1.9621326631046099E-2</v>
      </c>
      <c r="V53" s="39">
        <f t="shared" si="8"/>
        <v>1.9621326631046099E-2</v>
      </c>
      <c r="W53" s="71"/>
    </row>
    <row r="54" spans="2:23" ht="15" customHeight="1" x14ac:dyDescent="0.35">
      <c r="B54" s="18">
        <v>1997</v>
      </c>
      <c r="C54" s="33"/>
      <c r="D54" s="72"/>
      <c r="E54" s="72">
        <v>1155.8684486940456</v>
      </c>
      <c r="F54" s="72">
        <v>1155.8684486940456</v>
      </c>
      <c r="G54" s="34">
        <v>1155.8684486940456</v>
      </c>
      <c r="H54" s="73"/>
      <c r="I54" s="72"/>
      <c r="J54" s="72">
        <v>1490.28186859935</v>
      </c>
      <c r="K54" s="72">
        <v>1490.28186859935</v>
      </c>
      <c r="L54" s="34">
        <v>1490.28186859935</v>
      </c>
      <c r="M54" s="35"/>
      <c r="N54" s="36"/>
      <c r="O54" s="36">
        <f t="shared" si="0"/>
        <v>2.5148729042725693E-2</v>
      </c>
      <c r="P54" s="36">
        <f t="shared" si="1"/>
        <v>2.5148729042725693E-2</v>
      </c>
      <c r="Q54" s="37">
        <f t="shared" si="2"/>
        <v>2.5148729042725693E-2</v>
      </c>
      <c r="R54" s="38"/>
      <c r="S54" s="36"/>
      <c r="T54" s="36">
        <f t="shared" si="6"/>
        <v>1.3274419439914364E-2</v>
      </c>
      <c r="U54" s="36">
        <f t="shared" si="7"/>
        <v>1.3274419439914364E-2</v>
      </c>
      <c r="V54" s="39">
        <f t="shared" si="8"/>
        <v>1.3274419439914364E-2</v>
      </c>
      <c r="W54" s="71"/>
    </row>
    <row r="55" spans="2:23" ht="15" customHeight="1" x14ac:dyDescent="0.35">
      <c r="B55" s="18">
        <v>1998</v>
      </c>
      <c r="C55" s="33"/>
      <c r="D55" s="72"/>
      <c r="E55" s="72">
        <v>1202.2129499342182</v>
      </c>
      <c r="F55" s="72">
        <v>1202.2129499342182</v>
      </c>
      <c r="G55" s="34">
        <v>1202.2129499342182</v>
      </c>
      <c r="H55" s="73"/>
      <c r="I55" s="72"/>
      <c r="J55" s="72">
        <v>1540.1239555551147</v>
      </c>
      <c r="K55" s="72">
        <v>1540.1239555551147</v>
      </c>
      <c r="L55" s="34">
        <v>1540.1239555551147</v>
      </c>
      <c r="M55" s="35"/>
      <c r="N55" s="36"/>
      <c r="O55" s="36">
        <f t="shared" si="0"/>
        <v>4.00949617515165E-2</v>
      </c>
      <c r="P55" s="36">
        <f t="shared" si="1"/>
        <v>4.00949617515165E-2</v>
      </c>
      <c r="Q55" s="37">
        <f t="shared" si="2"/>
        <v>4.00949617515165E-2</v>
      </c>
      <c r="R55" s="38"/>
      <c r="S55" s="36"/>
      <c r="T55" s="36">
        <f t="shared" si="6"/>
        <v>3.3444738210905767E-2</v>
      </c>
      <c r="U55" s="36">
        <f t="shared" si="7"/>
        <v>3.3444738210905767E-2</v>
      </c>
      <c r="V55" s="39">
        <f t="shared" si="8"/>
        <v>3.3444738210905767E-2</v>
      </c>
      <c r="W55" s="71"/>
    </row>
    <row r="56" spans="2:23" ht="15" customHeight="1" x14ac:dyDescent="0.35">
      <c r="B56" s="18">
        <v>1999</v>
      </c>
      <c r="C56" s="33"/>
      <c r="D56" s="72"/>
      <c r="E56" s="72">
        <v>1226.2998946577291</v>
      </c>
      <c r="F56" s="72">
        <v>1226.2998946577291</v>
      </c>
      <c r="G56" s="34">
        <v>1226.2998946577291</v>
      </c>
      <c r="H56" s="73"/>
      <c r="I56" s="72"/>
      <c r="J56" s="72">
        <v>1562.986303394546</v>
      </c>
      <c r="K56" s="72">
        <v>1562.986303394546</v>
      </c>
      <c r="L56" s="34">
        <v>1562.986303394546</v>
      </c>
      <c r="M56" s="35"/>
      <c r="N56" s="36"/>
      <c r="O56" s="36">
        <f t="shared" si="0"/>
        <v>2.003550595992909E-2</v>
      </c>
      <c r="P56" s="36">
        <f t="shared" si="1"/>
        <v>2.003550595992909E-2</v>
      </c>
      <c r="Q56" s="37">
        <f t="shared" si="2"/>
        <v>2.003550595992909E-2</v>
      </c>
      <c r="R56" s="38"/>
      <c r="S56" s="36"/>
      <c r="T56" s="36">
        <f t="shared" si="6"/>
        <v>1.4844485573364707E-2</v>
      </c>
      <c r="U56" s="36">
        <f t="shared" si="7"/>
        <v>1.4844485573364707E-2</v>
      </c>
      <c r="V56" s="39">
        <f t="shared" si="8"/>
        <v>1.4844485573364707E-2</v>
      </c>
      <c r="W56" s="71"/>
    </row>
    <row r="57" spans="2:23" ht="15" customHeight="1" x14ac:dyDescent="0.35">
      <c r="B57" s="18">
        <v>2000</v>
      </c>
      <c r="C57" s="33"/>
      <c r="D57" s="72"/>
      <c r="E57" s="72">
        <v>1241.5447963814702</v>
      </c>
      <c r="F57" s="72">
        <v>1241.5447963814702</v>
      </c>
      <c r="G57" s="34">
        <v>1241.5447963814702</v>
      </c>
      <c r="H57" s="73"/>
      <c r="I57" s="72"/>
      <c r="J57" s="72">
        <v>1556.6703091551399</v>
      </c>
      <c r="K57" s="72">
        <v>1556.6703091551399</v>
      </c>
      <c r="L57" s="34">
        <v>1556.6703091551399</v>
      </c>
      <c r="M57" s="35"/>
      <c r="N57" s="36"/>
      <c r="O57" s="36">
        <f t="shared" si="0"/>
        <v>1.243162605668835E-2</v>
      </c>
      <c r="P57" s="36">
        <f t="shared" si="1"/>
        <v>1.243162605668835E-2</v>
      </c>
      <c r="Q57" s="37">
        <f t="shared" si="2"/>
        <v>1.243162605668835E-2</v>
      </c>
      <c r="R57" s="38"/>
      <c r="S57" s="36"/>
      <c r="T57" s="36">
        <f t="shared" si="6"/>
        <v>-4.0409786225822364E-3</v>
      </c>
      <c r="U57" s="36">
        <f t="shared" si="7"/>
        <v>-4.0409786225822364E-3</v>
      </c>
      <c r="V57" s="39">
        <f t="shared" si="8"/>
        <v>-4.0409786225822364E-3</v>
      </c>
      <c r="W57" s="71"/>
    </row>
    <row r="58" spans="2:23" ht="15" customHeight="1" x14ac:dyDescent="0.35">
      <c r="B58" s="18">
        <v>2001</v>
      </c>
      <c r="C58" s="33"/>
      <c r="D58" s="72"/>
      <c r="E58" s="72">
        <v>1281.1815408631969</v>
      </c>
      <c r="F58" s="72">
        <v>1281.1815408631969</v>
      </c>
      <c r="G58" s="34">
        <v>1281.1815408631969</v>
      </c>
      <c r="H58" s="73"/>
      <c r="I58" s="72"/>
      <c r="J58" s="72">
        <v>1580.6498369910723</v>
      </c>
      <c r="K58" s="72">
        <v>1580.6498369910723</v>
      </c>
      <c r="L58" s="34">
        <v>1580.6498369910723</v>
      </c>
      <c r="M58" s="35"/>
      <c r="N58" s="36"/>
      <c r="O58" s="36">
        <f t="shared" si="0"/>
        <v>3.1925343811394891E-2</v>
      </c>
      <c r="P58" s="36">
        <f t="shared" si="1"/>
        <v>3.1925343811394891E-2</v>
      </c>
      <c r="Q58" s="37">
        <f t="shared" si="2"/>
        <v>3.1925343811394891E-2</v>
      </c>
      <c r="R58" s="38"/>
      <c r="S58" s="36"/>
      <c r="T58" s="36">
        <f t="shared" si="6"/>
        <v>1.5404371558257024E-2</v>
      </c>
      <c r="U58" s="36">
        <f t="shared" si="7"/>
        <v>1.5404371558257024E-2</v>
      </c>
      <c r="V58" s="39">
        <f t="shared" si="8"/>
        <v>1.5404371558257024E-2</v>
      </c>
      <c r="W58" s="71"/>
    </row>
    <row r="59" spans="2:23" ht="15" customHeight="1" x14ac:dyDescent="0.35">
      <c r="B59" s="18">
        <v>2002</v>
      </c>
      <c r="C59" s="33"/>
      <c r="D59" s="72"/>
      <c r="E59" s="72">
        <v>1334</v>
      </c>
      <c r="F59" s="72">
        <v>1334</v>
      </c>
      <c r="G59" s="34">
        <v>1334</v>
      </c>
      <c r="H59" s="73"/>
      <c r="I59" s="72"/>
      <c r="J59" s="72">
        <v>1614.0111111111112</v>
      </c>
      <c r="K59" s="72">
        <v>1614.0111111111112</v>
      </c>
      <c r="L59" s="34">
        <v>1614.0111111111112</v>
      </c>
      <c r="M59" s="35"/>
      <c r="N59" s="36"/>
      <c r="O59" s="36">
        <f t="shared" si="0"/>
        <v>4.1226366016182681E-2</v>
      </c>
      <c r="P59" s="36">
        <f t="shared" si="1"/>
        <v>4.1226366016182681E-2</v>
      </c>
      <c r="Q59" s="37">
        <f t="shared" si="2"/>
        <v>4.1226366016182681E-2</v>
      </c>
      <c r="R59" s="38"/>
      <c r="S59" s="36"/>
      <c r="T59" s="36">
        <f t="shared" si="6"/>
        <v>2.1106049764662238E-2</v>
      </c>
      <c r="U59" s="36">
        <f t="shared" si="7"/>
        <v>2.1106049764662238E-2</v>
      </c>
      <c r="V59" s="39">
        <f t="shared" si="8"/>
        <v>2.1106049764662238E-2</v>
      </c>
      <c r="W59" s="71"/>
    </row>
    <row r="60" spans="2:23" ht="15" customHeight="1" x14ac:dyDescent="0.35">
      <c r="B60" s="18">
        <v>2003</v>
      </c>
      <c r="C60" s="33"/>
      <c r="D60" s="72"/>
      <c r="E60" s="72">
        <v>1366</v>
      </c>
      <c r="F60" s="72">
        <v>1366</v>
      </c>
      <c r="G60" s="34">
        <v>1366</v>
      </c>
      <c r="H60" s="73"/>
      <c r="I60" s="72"/>
      <c r="J60" s="72">
        <v>1619.4778698224852</v>
      </c>
      <c r="K60" s="72">
        <v>1619.4778698224852</v>
      </c>
      <c r="L60" s="34">
        <v>1619.4778698224852</v>
      </c>
      <c r="M60" s="35"/>
      <c r="N60" s="36"/>
      <c r="O60" s="36">
        <f t="shared" si="0"/>
        <v>2.398800599700146E-2</v>
      </c>
      <c r="P60" s="36">
        <f t="shared" si="1"/>
        <v>2.398800599700146E-2</v>
      </c>
      <c r="Q60" s="37">
        <f t="shared" si="2"/>
        <v>2.398800599700146E-2</v>
      </c>
      <c r="R60" s="38"/>
      <c r="S60" s="36"/>
      <c r="T60" s="36">
        <f t="shared" si="6"/>
        <v>3.3870638645174811E-3</v>
      </c>
      <c r="U60" s="36">
        <f t="shared" si="7"/>
        <v>3.3870638645174811E-3</v>
      </c>
      <c r="V60" s="39">
        <f t="shared" si="8"/>
        <v>3.3870638645174811E-3</v>
      </c>
      <c r="W60" s="71"/>
    </row>
    <row r="61" spans="2:23" ht="15" customHeight="1" x14ac:dyDescent="0.35">
      <c r="B61" s="18">
        <v>2004</v>
      </c>
      <c r="C61" s="33"/>
      <c r="D61" s="72"/>
      <c r="E61" s="72">
        <v>1438</v>
      </c>
      <c r="F61" s="72">
        <v>1438</v>
      </c>
      <c r="G61" s="34">
        <v>1438</v>
      </c>
      <c r="H61" s="73"/>
      <c r="I61" s="72"/>
      <c r="J61" s="72">
        <v>1669.2797219003476</v>
      </c>
      <c r="K61" s="72">
        <v>1669.2797219003476</v>
      </c>
      <c r="L61" s="34">
        <v>1669.2797219003476</v>
      </c>
      <c r="M61" s="35"/>
      <c r="N61" s="36"/>
      <c r="O61" s="36">
        <f t="shared" si="0"/>
        <v>5.2708638360175586E-2</v>
      </c>
      <c r="P61" s="36">
        <f t="shared" si="1"/>
        <v>5.2708638360175586E-2</v>
      </c>
      <c r="Q61" s="37">
        <f t="shared" si="2"/>
        <v>5.2708638360175586E-2</v>
      </c>
      <c r="R61" s="38"/>
      <c r="S61" s="36"/>
      <c r="T61" s="36">
        <f t="shared" si="6"/>
        <v>3.0751795381632085E-2</v>
      </c>
      <c r="U61" s="36">
        <f t="shared" si="7"/>
        <v>3.0751795381632085E-2</v>
      </c>
      <c r="V61" s="39">
        <f t="shared" si="8"/>
        <v>3.0751795381632085E-2</v>
      </c>
      <c r="W61" s="71"/>
    </row>
    <row r="62" spans="2:23" ht="15" customHeight="1" x14ac:dyDescent="0.35">
      <c r="B62" s="18">
        <v>2005</v>
      </c>
      <c r="C62" s="33"/>
      <c r="D62" s="72"/>
      <c r="E62" s="72">
        <v>1522</v>
      </c>
      <c r="F62" s="72">
        <v>1522</v>
      </c>
      <c r="G62" s="34">
        <v>1522</v>
      </c>
      <c r="H62" s="73"/>
      <c r="I62" s="72"/>
      <c r="J62" s="72">
        <v>1734.6298065984074</v>
      </c>
      <c r="K62" s="72">
        <v>1734.6298065984074</v>
      </c>
      <c r="L62" s="34">
        <v>1734.6298065984074</v>
      </c>
      <c r="M62" s="35"/>
      <c r="N62" s="36"/>
      <c r="O62" s="36">
        <f t="shared" si="0"/>
        <v>5.8414464534075172E-2</v>
      </c>
      <c r="P62" s="36">
        <f t="shared" si="1"/>
        <v>5.8414464534075172E-2</v>
      </c>
      <c r="Q62" s="37">
        <f t="shared" si="2"/>
        <v>5.8414464534075172E-2</v>
      </c>
      <c r="R62" s="38"/>
      <c r="S62" s="36"/>
      <c r="T62" s="36">
        <f t="shared" si="6"/>
        <v>3.9148672233113579E-2</v>
      </c>
      <c r="U62" s="36">
        <f t="shared" si="7"/>
        <v>3.9148672233113579E-2</v>
      </c>
      <c r="V62" s="39">
        <f t="shared" si="8"/>
        <v>3.9148672233113579E-2</v>
      </c>
      <c r="W62" s="71"/>
    </row>
    <row r="63" spans="2:23" ht="15" customHeight="1" x14ac:dyDescent="0.35">
      <c r="B63" s="18">
        <v>2006</v>
      </c>
      <c r="C63" s="33"/>
      <c r="D63" s="72"/>
      <c r="E63" s="72">
        <v>1606</v>
      </c>
      <c r="F63" s="72">
        <v>1606</v>
      </c>
      <c r="G63" s="34">
        <v>1606</v>
      </c>
      <c r="H63" s="73"/>
      <c r="I63" s="72"/>
      <c r="J63" s="72">
        <v>1801.0643680734358</v>
      </c>
      <c r="K63" s="72">
        <v>1801.0643680734358</v>
      </c>
      <c r="L63" s="34">
        <v>1801.0643680734358</v>
      </c>
      <c r="M63" s="35"/>
      <c r="N63" s="36"/>
      <c r="O63" s="36">
        <f t="shared" si="0"/>
        <v>5.5190538764783081E-2</v>
      </c>
      <c r="P63" s="36">
        <f t="shared" si="1"/>
        <v>5.5190538764783081E-2</v>
      </c>
      <c r="Q63" s="37">
        <f t="shared" si="2"/>
        <v>5.5190538764783081E-2</v>
      </c>
      <c r="R63" s="38"/>
      <c r="S63" s="36"/>
      <c r="T63" s="36">
        <f t="shared" si="6"/>
        <v>3.8298985306441935E-2</v>
      </c>
      <c r="U63" s="36">
        <f t="shared" si="7"/>
        <v>3.8298985306441935E-2</v>
      </c>
      <c r="V63" s="39">
        <f t="shared" si="8"/>
        <v>3.8298985306441935E-2</v>
      </c>
      <c r="W63" s="71"/>
    </row>
    <row r="64" spans="2:23" ht="15" customHeight="1" x14ac:dyDescent="0.35">
      <c r="B64" s="18">
        <v>2007</v>
      </c>
      <c r="C64" s="33"/>
      <c r="D64" s="72"/>
      <c r="E64" s="72">
        <v>1654</v>
      </c>
      <c r="F64" s="72">
        <v>1654</v>
      </c>
      <c r="G64" s="34">
        <v>1654</v>
      </c>
      <c r="H64" s="73"/>
      <c r="I64" s="72"/>
      <c r="J64" s="72">
        <v>1827.6827707919701</v>
      </c>
      <c r="K64" s="72">
        <v>1827.6827707919701</v>
      </c>
      <c r="L64" s="34">
        <v>1827.6827707919701</v>
      </c>
      <c r="M64" s="35"/>
      <c r="N64" s="36"/>
      <c r="O64" s="36">
        <f t="shared" si="0"/>
        <v>2.98879202988791E-2</v>
      </c>
      <c r="P64" s="36">
        <f t="shared" si="1"/>
        <v>2.98879202988791E-2</v>
      </c>
      <c r="Q64" s="37">
        <f t="shared" si="2"/>
        <v>2.98879202988791E-2</v>
      </c>
      <c r="R64" s="38"/>
      <c r="S64" s="36"/>
      <c r="T64" s="36">
        <f t="shared" si="6"/>
        <v>1.4779262301995111E-2</v>
      </c>
      <c r="U64" s="36">
        <f t="shared" si="7"/>
        <v>1.4779262301995111E-2</v>
      </c>
      <c r="V64" s="39">
        <f t="shared" si="8"/>
        <v>1.4779262301995111E-2</v>
      </c>
      <c r="W64" s="71"/>
    </row>
    <row r="65" spans="2:24" ht="15" customHeight="1" x14ac:dyDescent="0.35">
      <c r="B65" s="18">
        <v>2008</v>
      </c>
      <c r="C65" s="33"/>
      <c r="D65" s="72"/>
      <c r="E65" s="72">
        <v>1688</v>
      </c>
      <c r="F65" s="72">
        <v>1688</v>
      </c>
      <c r="G65" s="34">
        <v>1688</v>
      </c>
      <c r="H65" s="73"/>
      <c r="I65" s="72"/>
      <c r="J65" s="72">
        <v>1814.2242248685768</v>
      </c>
      <c r="K65" s="72">
        <v>1814.2242248685768</v>
      </c>
      <c r="L65" s="34">
        <v>1814.2242248685768</v>
      </c>
      <c r="M65" s="35"/>
      <c r="N65" s="36"/>
      <c r="O65" s="36">
        <f t="shared" si="0"/>
        <v>2.0556227327690468E-2</v>
      </c>
      <c r="P65" s="36">
        <f t="shared" si="1"/>
        <v>2.0556227327690468E-2</v>
      </c>
      <c r="Q65" s="37">
        <f t="shared" si="2"/>
        <v>2.0556227327690468E-2</v>
      </c>
      <c r="R65" s="38"/>
      <c r="S65" s="36"/>
      <c r="T65" s="36">
        <f t="shared" si="6"/>
        <v>-7.3637209577466223E-3</v>
      </c>
      <c r="U65" s="36">
        <f t="shared" si="7"/>
        <v>-7.3637209577466223E-3</v>
      </c>
      <c r="V65" s="39">
        <f t="shared" si="8"/>
        <v>-7.3637209577466223E-3</v>
      </c>
      <c r="W65" s="71"/>
      <c r="X65" s="74"/>
    </row>
    <row r="66" spans="2:24" ht="15" customHeight="1" x14ac:dyDescent="0.35">
      <c r="B66" s="18">
        <v>2009</v>
      </c>
      <c r="C66" s="33"/>
      <c r="D66" s="72"/>
      <c r="E66" s="72">
        <v>1742</v>
      </c>
      <c r="F66" s="72">
        <v>1742</v>
      </c>
      <c r="G66" s="34">
        <v>1742</v>
      </c>
      <c r="H66" s="73"/>
      <c r="I66" s="72"/>
      <c r="J66" s="72">
        <v>1870.6566620216527</v>
      </c>
      <c r="K66" s="72">
        <v>1870.6566620216527</v>
      </c>
      <c r="L66" s="34">
        <v>1870.6566620216527</v>
      </c>
      <c r="M66" s="35"/>
      <c r="N66" s="36"/>
      <c r="O66" s="36">
        <f t="shared" si="0"/>
        <v>3.1990521327014187E-2</v>
      </c>
      <c r="P66" s="36">
        <f t="shared" si="1"/>
        <v>3.1990521327014187E-2</v>
      </c>
      <c r="Q66" s="37">
        <f t="shared" si="2"/>
        <v>3.1990521327014187E-2</v>
      </c>
      <c r="R66" s="38"/>
      <c r="S66" s="36"/>
      <c r="T66" s="36">
        <f t="shared" si="6"/>
        <v>3.1105547142147749E-2</v>
      </c>
      <c r="U66" s="36">
        <f t="shared" si="7"/>
        <v>3.1105547142147749E-2</v>
      </c>
      <c r="V66" s="39">
        <f t="shared" si="8"/>
        <v>3.1105547142147749E-2</v>
      </c>
      <c r="W66" s="71"/>
      <c r="X66" s="74"/>
    </row>
    <row r="67" spans="2:24" ht="15" customHeight="1" x14ac:dyDescent="0.35">
      <c r="B67" s="18">
        <v>2010</v>
      </c>
      <c r="C67" s="33"/>
      <c r="D67" s="72"/>
      <c r="E67" s="72">
        <v>1772</v>
      </c>
      <c r="F67" s="72">
        <v>1772</v>
      </c>
      <c r="G67" s="34">
        <v>1772</v>
      </c>
      <c r="H67" s="73"/>
      <c r="I67" s="72"/>
      <c r="J67" s="72">
        <v>1874.342308098406</v>
      </c>
      <c r="K67" s="72">
        <v>1874.342308098406</v>
      </c>
      <c r="L67" s="34">
        <v>1874.342308098406</v>
      </c>
      <c r="M67" s="35"/>
      <c r="N67" s="36"/>
      <c r="O67" s="36">
        <f t="shared" si="0"/>
        <v>1.7221584385763489E-2</v>
      </c>
      <c r="P67" s="36">
        <f t="shared" si="1"/>
        <v>1.7221584385763489E-2</v>
      </c>
      <c r="Q67" s="37">
        <f t="shared" si="2"/>
        <v>1.7221584385763489E-2</v>
      </c>
      <c r="R67" s="38"/>
      <c r="S67" s="36"/>
      <c r="T67" s="36">
        <f t="shared" si="6"/>
        <v>1.9702418683127387E-3</v>
      </c>
      <c r="U67" s="36">
        <f t="shared" si="7"/>
        <v>1.9702418683127387E-3</v>
      </c>
      <c r="V67" s="39">
        <f t="shared" si="8"/>
        <v>1.9702418683127387E-3</v>
      </c>
      <c r="W67" s="71"/>
      <c r="X67" s="74"/>
    </row>
    <row r="68" spans="2:24" ht="15" customHeight="1" x14ac:dyDescent="0.35">
      <c r="B68" s="18">
        <v>2011</v>
      </c>
      <c r="C68" s="33"/>
      <c r="D68" s="72"/>
      <c r="E68" s="72">
        <v>1800</v>
      </c>
      <c r="F68" s="72">
        <v>1800</v>
      </c>
      <c r="G68" s="34">
        <v>1800</v>
      </c>
      <c r="H68" s="73"/>
      <c r="I68" s="72"/>
      <c r="J68" s="72">
        <v>1864.5848412780479</v>
      </c>
      <c r="K68" s="72">
        <v>1864.5848412780479</v>
      </c>
      <c r="L68" s="34">
        <v>1864.5848412780479</v>
      </c>
      <c r="M68" s="35"/>
      <c r="N68" s="36"/>
      <c r="O68" s="36">
        <f t="shared" si="0"/>
        <v>1.5801354401805856E-2</v>
      </c>
      <c r="P68" s="36">
        <f t="shared" si="1"/>
        <v>1.5801354401805856E-2</v>
      </c>
      <c r="Q68" s="37">
        <f t="shared" si="2"/>
        <v>1.5801354401805856E-2</v>
      </c>
      <c r="R68" s="38"/>
      <c r="S68" s="36"/>
      <c r="T68" s="36">
        <f t="shared" si="6"/>
        <v>-5.2058083404505906E-3</v>
      </c>
      <c r="U68" s="36">
        <f t="shared" si="7"/>
        <v>-5.2058083404505906E-3</v>
      </c>
      <c r="V68" s="39">
        <f t="shared" si="8"/>
        <v>-5.2058083404505906E-3</v>
      </c>
      <c r="W68" s="71"/>
      <c r="X68" s="74"/>
    </row>
    <row r="69" spans="2:24" ht="15" customHeight="1" x14ac:dyDescent="0.35">
      <c r="B69" s="18">
        <v>2012</v>
      </c>
      <c r="C69" s="33"/>
      <c r="D69" s="72"/>
      <c r="E69" s="72">
        <v>1844</v>
      </c>
      <c r="F69" s="72">
        <v>1844</v>
      </c>
      <c r="G69" s="34">
        <v>1844</v>
      </c>
      <c r="H69" s="73"/>
      <c r="I69" s="72"/>
      <c r="J69" s="72">
        <v>1873.5488843813389</v>
      </c>
      <c r="K69" s="72">
        <v>1873.5488843813389</v>
      </c>
      <c r="L69" s="34">
        <v>1873.5488843813389</v>
      </c>
      <c r="M69" s="35"/>
      <c r="N69" s="36"/>
      <c r="O69" s="36">
        <f t="shared" si="0"/>
        <v>2.4444444444444491E-2</v>
      </c>
      <c r="P69" s="36">
        <f t="shared" si="1"/>
        <v>2.4444444444444491E-2</v>
      </c>
      <c r="Q69" s="37">
        <f t="shared" si="2"/>
        <v>2.4444444444444491E-2</v>
      </c>
      <c r="R69" s="38"/>
      <c r="S69" s="36"/>
      <c r="T69" s="36">
        <f t="shared" si="6"/>
        <v>4.8075276087446994E-3</v>
      </c>
      <c r="U69" s="36">
        <f t="shared" si="7"/>
        <v>4.8075276087446994E-3</v>
      </c>
      <c r="V69" s="39">
        <f t="shared" si="8"/>
        <v>4.8075276087446994E-3</v>
      </c>
      <c r="W69" s="71"/>
      <c r="X69" s="74"/>
    </row>
    <row r="70" spans="2:24" ht="15" customHeight="1" x14ac:dyDescent="0.35">
      <c r="B70" s="18">
        <v>2013</v>
      </c>
      <c r="C70" s="33"/>
      <c r="D70" s="72"/>
      <c r="E70" s="72">
        <v>1886</v>
      </c>
      <c r="F70" s="72">
        <v>1886</v>
      </c>
      <c r="G70" s="34">
        <v>1886</v>
      </c>
      <c r="H70" s="73"/>
      <c r="I70" s="72"/>
      <c r="J70" s="72">
        <v>1899.6529257993166</v>
      </c>
      <c r="K70" s="72">
        <v>1899.6529257993166</v>
      </c>
      <c r="L70" s="34">
        <v>1899.6529257993166</v>
      </c>
      <c r="M70" s="35"/>
      <c r="N70" s="36"/>
      <c r="O70" s="36">
        <f t="shared" si="0"/>
        <v>2.2776572668112838E-2</v>
      </c>
      <c r="P70" s="36">
        <f t="shared" si="1"/>
        <v>2.2776572668112838E-2</v>
      </c>
      <c r="Q70" s="37">
        <f t="shared" si="2"/>
        <v>2.2776572668112838E-2</v>
      </c>
      <c r="R70" s="38"/>
      <c r="S70" s="36"/>
      <c r="T70" s="36">
        <f t="shared" si="6"/>
        <v>1.393293851876054E-2</v>
      </c>
      <c r="U70" s="36">
        <f t="shared" si="7"/>
        <v>1.393293851876054E-2</v>
      </c>
      <c r="V70" s="39">
        <f t="shared" si="8"/>
        <v>1.393293851876054E-2</v>
      </c>
      <c r="W70" s="71"/>
      <c r="X70" s="74"/>
    </row>
    <row r="71" spans="2:24" ht="15" customHeight="1" x14ac:dyDescent="0.35">
      <c r="B71" s="426">
        <v>2014</v>
      </c>
      <c r="C71" s="427"/>
      <c r="D71" s="428"/>
      <c r="E71" s="428">
        <v>1429.5</v>
      </c>
      <c r="F71" s="428">
        <v>1429.5</v>
      </c>
      <c r="G71" s="429">
        <v>1429.5</v>
      </c>
      <c r="H71" s="430"/>
      <c r="I71" s="428"/>
      <c r="J71" s="428">
        <v>1432.6461584633855</v>
      </c>
      <c r="K71" s="428">
        <v>1432.6461584633855</v>
      </c>
      <c r="L71" s="429">
        <v>1432.6461584633855</v>
      </c>
      <c r="M71" s="431"/>
      <c r="N71" s="432"/>
      <c r="O71" s="432">
        <f t="shared" ref="O71:O81" si="9">E71/E70-1</f>
        <v>-0.24204665959703076</v>
      </c>
      <c r="P71" s="432">
        <f t="shared" ref="P71:P81" si="10">F71/F70-1</f>
        <v>-0.24204665959703076</v>
      </c>
      <c r="Q71" s="433">
        <f t="shared" ref="Q71:Q81" si="11">G71/G70-1</f>
        <v>-0.24204665959703076</v>
      </c>
      <c r="R71" s="434"/>
      <c r="S71" s="432"/>
      <c r="T71" s="432">
        <f t="shared" ref="T71:T72" si="12">J71/J70-1</f>
        <v>-0.24583794281233173</v>
      </c>
      <c r="U71" s="432">
        <f t="shared" si="7"/>
        <v>-0.24583794281233173</v>
      </c>
      <c r="V71" s="435">
        <f t="shared" si="8"/>
        <v>-0.24583794281233173</v>
      </c>
      <c r="W71" s="472" t="s">
        <v>136</v>
      </c>
      <c r="X71" s="74"/>
    </row>
    <row r="72" spans="2:24" ht="15" customHeight="1" x14ac:dyDescent="0.35">
      <c r="B72" s="18">
        <v>2015</v>
      </c>
      <c r="C72" s="33"/>
      <c r="D72" s="72"/>
      <c r="E72" s="72">
        <v>1441.5</v>
      </c>
      <c r="F72" s="72">
        <v>1441.5</v>
      </c>
      <c r="G72" s="34">
        <v>1441.5</v>
      </c>
      <c r="H72" s="73"/>
      <c r="I72" s="72"/>
      <c r="J72" s="72">
        <v>1444.0947000000001</v>
      </c>
      <c r="K72" s="72">
        <v>1444.0947000000001</v>
      </c>
      <c r="L72" s="34">
        <v>1444.0947000000001</v>
      </c>
      <c r="M72" s="35"/>
      <c r="N72" s="36"/>
      <c r="O72" s="36">
        <f t="shared" si="9"/>
        <v>8.394543546694555E-3</v>
      </c>
      <c r="P72" s="36">
        <f t="shared" si="10"/>
        <v>8.394543546694555E-3</v>
      </c>
      <c r="Q72" s="37">
        <f t="shared" si="11"/>
        <v>8.394543546694555E-3</v>
      </c>
      <c r="R72" s="38"/>
      <c r="S72" s="36"/>
      <c r="T72" s="36">
        <f t="shared" si="12"/>
        <v>7.9911857292758182E-3</v>
      </c>
      <c r="U72" s="36">
        <f t="shared" si="7"/>
        <v>7.9911857292758182E-3</v>
      </c>
      <c r="V72" s="39">
        <f t="shared" si="8"/>
        <v>7.9911857292758182E-3</v>
      </c>
      <c r="W72" s="71"/>
      <c r="X72" s="74"/>
    </row>
    <row r="73" spans="2:24" ht="15" customHeight="1" x14ac:dyDescent="0.35">
      <c r="B73" s="18">
        <v>2016</v>
      </c>
      <c r="C73" s="33"/>
      <c r="D73" s="72"/>
      <c r="E73" s="72">
        <v>1450.5</v>
      </c>
      <c r="F73" s="72">
        <v>1450.5</v>
      </c>
      <c r="G73" s="34">
        <v>1450.5</v>
      </c>
      <c r="H73" s="73"/>
      <c r="I73" s="72"/>
      <c r="J73" s="72">
        <v>1450.4999999999998</v>
      </c>
      <c r="K73" s="72">
        <v>1450.4999999999998</v>
      </c>
      <c r="L73" s="34">
        <v>1450.4999999999998</v>
      </c>
      <c r="M73" s="35"/>
      <c r="N73" s="36"/>
      <c r="O73" s="36">
        <f t="shared" si="9"/>
        <v>6.2434963579605096E-3</v>
      </c>
      <c r="P73" s="36">
        <f t="shared" si="10"/>
        <v>6.2434963579605096E-3</v>
      </c>
      <c r="Q73" s="37">
        <f t="shared" si="11"/>
        <v>6.2434963579605096E-3</v>
      </c>
      <c r="R73" s="38"/>
      <c r="S73" s="36"/>
      <c r="T73" s="36">
        <f t="shared" ref="T73:T127" si="13">J73/J72-1</f>
        <v>4.435512435576161E-3</v>
      </c>
      <c r="U73" s="36">
        <f t="shared" si="7"/>
        <v>4.435512435576161E-3</v>
      </c>
      <c r="V73" s="39">
        <f t="shared" si="8"/>
        <v>4.435512435576161E-3</v>
      </c>
      <c r="W73" s="75"/>
      <c r="X73" s="74"/>
    </row>
    <row r="74" spans="2:24" ht="15" customHeight="1" x14ac:dyDescent="0.35">
      <c r="B74" s="18">
        <v>2017</v>
      </c>
      <c r="C74" s="33"/>
      <c r="D74" s="72"/>
      <c r="E74" s="72">
        <v>1464</v>
      </c>
      <c r="F74" s="72">
        <v>1464</v>
      </c>
      <c r="G74" s="34">
        <v>1464</v>
      </c>
      <c r="H74" s="73"/>
      <c r="I74" s="72"/>
      <c r="J74" s="72">
        <v>1448.9579134558389</v>
      </c>
      <c r="K74" s="72">
        <v>1448.9579134558389</v>
      </c>
      <c r="L74" s="34">
        <v>1448.9579134558389</v>
      </c>
      <c r="M74" s="35"/>
      <c r="N74" s="36"/>
      <c r="O74" s="36">
        <f t="shared" si="9"/>
        <v>9.3071354705274167E-3</v>
      </c>
      <c r="P74" s="36">
        <f t="shared" si="10"/>
        <v>9.3071354705274167E-3</v>
      </c>
      <c r="Q74" s="37">
        <f t="shared" si="11"/>
        <v>9.3071354705274167E-3</v>
      </c>
      <c r="R74" s="38"/>
      <c r="S74" s="36"/>
      <c r="T74" s="36">
        <f t="shared" si="13"/>
        <v>-1.063141361020925E-3</v>
      </c>
      <c r="U74" s="36">
        <f t="shared" si="7"/>
        <v>-1.063141361020925E-3</v>
      </c>
      <c r="V74" s="39">
        <f t="shared" si="8"/>
        <v>-1.063141361020925E-3</v>
      </c>
      <c r="W74" s="75"/>
      <c r="X74" s="74"/>
    </row>
    <row r="75" spans="2:24" ht="15" customHeight="1" x14ac:dyDescent="0.35">
      <c r="B75" s="18">
        <v>2018</v>
      </c>
      <c r="C75" s="33"/>
      <c r="D75" s="72"/>
      <c r="E75" s="72">
        <v>1482.0000000000002</v>
      </c>
      <c r="F75" s="72">
        <v>1482.0000000000002</v>
      </c>
      <c r="G75" s="34">
        <v>1482.0000000000002</v>
      </c>
      <c r="H75" s="73"/>
      <c r="I75" s="72"/>
      <c r="J75" s="72">
        <v>1440.1664564943258</v>
      </c>
      <c r="K75" s="72">
        <v>1440.1664564943258</v>
      </c>
      <c r="L75" s="34">
        <v>1440.1664564943258</v>
      </c>
      <c r="M75" s="35"/>
      <c r="N75" s="36"/>
      <c r="O75" s="36">
        <f t="shared" si="9"/>
        <v>1.2295081967213184E-2</v>
      </c>
      <c r="P75" s="36">
        <f t="shared" si="10"/>
        <v>1.2295081967213184E-2</v>
      </c>
      <c r="Q75" s="37">
        <f t="shared" si="11"/>
        <v>1.2295081967213184E-2</v>
      </c>
      <c r="R75" s="38"/>
      <c r="S75" s="36"/>
      <c r="T75" s="36">
        <f t="shared" si="13"/>
        <v>-6.0674343125295405E-3</v>
      </c>
      <c r="U75" s="36">
        <f t="shared" si="7"/>
        <v>-6.0674343125295405E-3</v>
      </c>
      <c r="V75" s="39">
        <f t="shared" si="8"/>
        <v>-6.0674343125295405E-3</v>
      </c>
      <c r="W75" s="75"/>
      <c r="X75" s="74"/>
    </row>
    <row r="76" spans="2:24" ht="15" customHeight="1" x14ac:dyDescent="0.35">
      <c r="B76" s="18">
        <v>2019</v>
      </c>
      <c r="C76" s="33"/>
      <c r="D76" s="72"/>
      <c r="E76" s="72">
        <v>1504.5</v>
      </c>
      <c r="F76" s="72">
        <v>1504.5</v>
      </c>
      <c r="G76" s="34">
        <v>1504.5</v>
      </c>
      <c r="H76" s="73"/>
      <c r="I76" s="72"/>
      <c r="J76" s="72">
        <v>1446.040583325338</v>
      </c>
      <c r="K76" s="72">
        <v>1446.040583325338</v>
      </c>
      <c r="L76" s="34">
        <v>1446.040583325338</v>
      </c>
      <c r="M76" s="35"/>
      <c r="N76" s="36"/>
      <c r="O76" s="36">
        <f t="shared" si="9"/>
        <v>1.5182186234817596E-2</v>
      </c>
      <c r="P76" s="36">
        <f t="shared" si="10"/>
        <v>1.5182186234817596E-2</v>
      </c>
      <c r="Q76" s="37">
        <f t="shared" si="11"/>
        <v>1.5182186234817596E-2</v>
      </c>
      <c r="R76" s="38"/>
      <c r="S76" s="36"/>
      <c r="T76" s="36">
        <f t="shared" si="13"/>
        <v>4.0787832576736349E-3</v>
      </c>
      <c r="U76" s="36">
        <f t="shared" si="7"/>
        <v>4.0787832576736349E-3</v>
      </c>
      <c r="V76" s="39">
        <f t="shared" si="8"/>
        <v>4.0787832576736349E-3</v>
      </c>
      <c r="W76" s="75"/>
      <c r="X76" s="74"/>
    </row>
    <row r="77" spans="2:24" ht="15" customHeight="1" x14ac:dyDescent="0.35">
      <c r="B77" s="18">
        <v>2020</v>
      </c>
      <c r="C77" s="33"/>
      <c r="D77" s="72"/>
      <c r="E77" s="72">
        <v>1522.5</v>
      </c>
      <c r="F77" s="72">
        <v>1522.5</v>
      </c>
      <c r="G77" s="34">
        <v>1522.5</v>
      </c>
      <c r="H77" s="73"/>
      <c r="I77" s="72"/>
      <c r="J77" s="72">
        <v>1456.3549126324835</v>
      </c>
      <c r="K77" s="72">
        <v>1456.3549126324835</v>
      </c>
      <c r="L77" s="34">
        <v>1456.3549126324835</v>
      </c>
      <c r="M77" s="35"/>
      <c r="N77" s="36"/>
      <c r="O77" s="36">
        <f t="shared" si="9"/>
        <v>1.1964107676968982E-2</v>
      </c>
      <c r="P77" s="36">
        <f t="shared" si="10"/>
        <v>1.1964107676968982E-2</v>
      </c>
      <c r="Q77" s="37">
        <f t="shared" si="11"/>
        <v>1.1964107676968982E-2</v>
      </c>
      <c r="R77" s="38"/>
      <c r="S77" s="36"/>
      <c r="T77" s="36">
        <f t="shared" si="13"/>
        <v>7.132807630769511E-3</v>
      </c>
      <c r="U77" s="36">
        <f t="shared" si="7"/>
        <v>7.132807630769511E-3</v>
      </c>
      <c r="V77" s="39">
        <f t="shared" si="8"/>
        <v>7.132807630769511E-3</v>
      </c>
      <c r="W77" s="75"/>
      <c r="X77" s="74"/>
    </row>
    <row r="78" spans="2:24" ht="15" customHeight="1" x14ac:dyDescent="0.35">
      <c r="B78" s="18">
        <v>2021</v>
      </c>
      <c r="C78" s="73"/>
      <c r="D78" s="72"/>
      <c r="E78" s="72">
        <v>1537.5</v>
      </c>
      <c r="F78" s="72">
        <v>1537.5</v>
      </c>
      <c r="G78" s="34">
        <v>1537.5</v>
      </c>
      <c r="H78" s="73"/>
      <c r="I78" s="72"/>
      <c r="J78" s="72">
        <v>1446.9398778769375</v>
      </c>
      <c r="K78" s="72">
        <v>1446.9398778769375</v>
      </c>
      <c r="L78" s="34">
        <v>1446.9398778769375</v>
      </c>
      <c r="M78" s="35"/>
      <c r="N78" s="36"/>
      <c r="O78" s="36">
        <f t="shared" si="9"/>
        <v>9.8522167487684609E-3</v>
      </c>
      <c r="P78" s="36">
        <f t="shared" si="10"/>
        <v>9.8522167487684609E-3</v>
      </c>
      <c r="Q78" s="37">
        <f t="shared" si="11"/>
        <v>9.8522167487684609E-3</v>
      </c>
      <c r="R78" s="38"/>
      <c r="S78" s="36"/>
      <c r="T78" s="36">
        <f t="shared" si="13"/>
        <v>-6.4647941747437709E-3</v>
      </c>
      <c r="U78" s="36">
        <f t="shared" si="7"/>
        <v>-6.4647941747437709E-3</v>
      </c>
      <c r="V78" s="39">
        <f t="shared" si="8"/>
        <v>-6.4647941747437709E-3</v>
      </c>
      <c r="W78" s="75"/>
      <c r="X78" s="74"/>
    </row>
    <row r="79" spans="2:24" ht="15" customHeight="1" x14ac:dyDescent="0.35">
      <c r="B79" s="18">
        <v>2022</v>
      </c>
      <c r="C79" s="73"/>
      <c r="D79" s="72"/>
      <c r="E79" s="72">
        <v>1585.5</v>
      </c>
      <c r="F79" s="72">
        <v>1585.5</v>
      </c>
      <c r="G79" s="34">
        <v>1585.5</v>
      </c>
      <c r="H79" s="73"/>
      <c r="I79" s="72"/>
      <c r="J79" s="72">
        <v>1418.0465137041335</v>
      </c>
      <c r="K79" s="72">
        <v>1418.0465137041335</v>
      </c>
      <c r="L79" s="34">
        <v>1418.0465137041335</v>
      </c>
      <c r="M79" s="35"/>
      <c r="N79" s="36"/>
      <c r="O79" s="36">
        <f t="shared" si="9"/>
        <v>3.1219512195121979E-2</v>
      </c>
      <c r="P79" s="36">
        <f t="shared" si="10"/>
        <v>3.1219512195121979E-2</v>
      </c>
      <c r="Q79" s="37">
        <f t="shared" si="11"/>
        <v>3.1219512195121979E-2</v>
      </c>
      <c r="R79" s="38"/>
      <c r="S79" s="36"/>
      <c r="T79" s="36">
        <f t="shared" si="13"/>
        <v>-1.9968600364514533E-2</v>
      </c>
      <c r="U79" s="36">
        <f t="shared" si="7"/>
        <v>-1.9968600364514533E-2</v>
      </c>
      <c r="V79" s="39">
        <f t="shared" si="8"/>
        <v>-1.9968600364514533E-2</v>
      </c>
      <c r="W79" s="75"/>
    </row>
    <row r="80" spans="2:24" ht="15" customHeight="1" x14ac:dyDescent="0.35">
      <c r="B80" s="18">
        <v>2023</v>
      </c>
      <c r="C80" s="73"/>
      <c r="D80" s="72"/>
      <c r="E80" s="72">
        <v>1690.5</v>
      </c>
      <c r="F80" s="72">
        <v>1690.5</v>
      </c>
      <c r="G80" s="34">
        <v>1690.5</v>
      </c>
      <c r="H80" s="73"/>
      <c r="I80" s="72"/>
      <c r="J80" s="72">
        <v>1441.6811951987743</v>
      </c>
      <c r="K80" s="72">
        <v>1441.6811951987743</v>
      </c>
      <c r="L80" s="34">
        <v>1441.6811951987743</v>
      </c>
      <c r="M80" s="35"/>
      <c r="N80" s="36"/>
      <c r="O80" s="36">
        <f t="shared" si="9"/>
        <v>6.6225165562913801E-2</v>
      </c>
      <c r="P80" s="36">
        <f t="shared" si="10"/>
        <v>6.6225165562913801E-2</v>
      </c>
      <c r="Q80" s="37">
        <f t="shared" si="11"/>
        <v>6.6225165562913801E-2</v>
      </c>
      <c r="R80" s="38"/>
      <c r="S80" s="36"/>
      <c r="T80" s="36">
        <f t="shared" si="13"/>
        <v>1.6667070696364972E-2</v>
      </c>
      <c r="U80" s="36">
        <f t="shared" si="7"/>
        <v>1.6667070696364972E-2</v>
      </c>
      <c r="V80" s="39">
        <f t="shared" si="8"/>
        <v>1.6667070696364972E-2</v>
      </c>
      <c r="W80" s="75"/>
    </row>
    <row r="81" spans="2:23" s="65" customFormat="1" ht="15" customHeight="1" x14ac:dyDescent="0.35">
      <c r="B81" s="18">
        <v>2024</v>
      </c>
      <c r="C81" s="73"/>
      <c r="D81" s="72"/>
      <c r="E81" s="72">
        <v>1747.5</v>
      </c>
      <c r="F81" s="72">
        <v>1747.5</v>
      </c>
      <c r="G81" s="34">
        <v>1747.5</v>
      </c>
      <c r="H81" s="73"/>
      <c r="I81" s="72"/>
      <c r="J81" s="72">
        <v>1461.0628442663999</v>
      </c>
      <c r="K81" s="72">
        <v>1461.0628442663999</v>
      </c>
      <c r="L81" s="34">
        <v>1461.0628442663999</v>
      </c>
      <c r="M81" s="35"/>
      <c r="N81" s="36"/>
      <c r="O81" s="36">
        <f t="shared" si="9"/>
        <v>3.371783496007108E-2</v>
      </c>
      <c r="P81" s="36">
        <f t="shared" si="10"/>
        <v>3.371783496007108E-2</v>
      </c>
      <c r="Q81" s="37">
        <f t="shared" si="11"/>
        <v>3.371783496007108E-2</v>
      </c>
      <c r="R81" s="38"/>
      <c r="S81" s="36"/>
      <c r="T81" s="36">
        <f t="shared" si="13"/>
        <v>1.3443782947417438E-2</v>
      </c>
      <c r="U81" s="36">
        <f t="shared" si="7"/>
        <v>1.3443782947417438E-2</v>
      </c>
      <c r="V81" s="39">
        <f t="shared" si="8"/>
        <v>1.3443782947417438E-2</v>
      </c>
      <c r="W81" s="369"/>
    </row>
    <row r="82" spans="2:23" s="174" customFormat="1" ht="15" customHeight="1" x14ac:dyDescent="0.35">
      <c r="B82" s="160">
        <v>2025</v>
      </c>
      <c r="C82" s="365"/>
      <c r="D82" s="437"/>
      <c r="E82" s="437">
        <v>1782</v>
      </c>
      <c r="F82" s="437">
        <v>1782</v>
      </c>
      <c r="G82" s="438">
        <v>1782</v>
      </c>
      <c r="H82" s="365"/>
      <c r="I82" s="437"/>
      <c r="J82" s="437">
        <v>1475.9880942538239</v>
      </c>
      <c r="K82" s="437">
        <v>1475.9880942538239</v>
      </c>
      <c r="L82" s="438">
        <v>1475.9880942538239</v>
      </c>
      <c r="M82" s="439"/>
      <c r="N82" s="440"/>
      <c r="O82" s="440">
        <f t="shared" ref="O82" si="14">E82/E81-1</f>
        <v>1.9742489270386354E-2</v>
      </c>
      <c r="P82" s="440">
        <f t="shared" ref="P82" si="15">F82/F81-1</f>
        <v>1.9742489270386354E-2</v>
      </c>
      <c r="Q82" s="441">
        <f t="shared" ref="Q82" si="16">G82/G81-1</f>
        <v>1.9742489270386354E-2</v>
      </c>
      <c r="R82" s="442"/>
      <c r="S82" s="440"/>
      <c r="T82" s="440">
        <f t="shared" si="13"/>
        <v>1.0215337448347794E-2</v>
      </c>
      <c r="U82" s="440">
        <f t="shared" si="7"/>
        <v>1.0215337448347794E-2</v>
      </c>
      <c r="V82" s="443">
        <f t="shared" si="8"/>
        <v>1.0215337448347794E-2</v>
      </c>
      <c r="W82" s="444"/>
    </row>
    <row r="83" spans="2:23" ht="15" customHeight="1" x14ac:dyDescent="0.35">
      <c r="B83" s="160">
        <v>2026</v>
      </c>
      <c r="C83" s="365"/>
      <c r="D83" s="437"/>
      <c r="E83" s="437">
        <v>1803</v>
      </c>
      <c r="F83" s="437">
        <v>1803</v>
      </c>
      <c r="G83" s="438">
        <v>1803</v>
      </c>
      <c r="H83" s="365"/>
      <c r="I83" s="437"/>
      <c r="J83" s="437">
        <v>1465.9682863888852</v>
      </c>
      <c r="K83" s="437">
        <v>1465.9682863888852</v>
      </c>
      <c r="L83" s="438">
        <v>1465.9682863888852</v>
      </c>
      <c r="M83" s="439"/>
      <c r="N83" s="440"/>
      <c r="O83" s="440">
        <f t="shared" ref="O83" si="17">E83/E82-1</f>
        <v>1.1784511784511675E-2</v>
      </c>
      <c r="P83" s="440">
        <f t="shared" ref="P83" si="18">F83/F82-1</f>
        <v>1.1784511784511675E-2</v>
      </c>
      <c r="Q83" s="441">
        <f t="shared" ref="Q83" si="19">G83/G82-1</f>
        <v>1.1784511784511675E-2</v>
      </c>
      <c r="R83" s="442"/>
      <c r="S83" s="440"/>
      <c r="T83" s="440">
        <f t="shared" si="13"/>
        <v>-6.7885424712752496E-3</v>
      </c>
      <c r="U83" s="440">
        <f t="shared" si="7"/>
        <v>-6.7885424712752496E-3</v>
      </c>
      <c r="V83" s="443">
        <f t="shared" si="8"/>
        <v>-6.7885424712752496E-3</v>
      </c>
      <c r="W83" s="75"/>
    </row>
    <row r="84" spans="2:23" ht="15" customHeight="1" x14ac:dyDescent="0.35">
      <c r="B84" s="26">
        <v>2027</v>
      </c>
      <c r="C84" s="44"/>
      <c r="D84" s="76"/>
      <c r="E84" s="76">
        <f t="shared" ref="E84:E127" si="20">E83*(1+O84)</f>
        <v>1826.7996000000005</v>
      </c>
      <c r="F84" s="76">
        <f t="shared" ref="F84:F127" si="21">F83*(1+P84)</f>
        <v>1826.7996000000005</v>
      </c>
      <c r="G84" s="43">
        <f t="shared" ref="G84:G127" si="22">G83*(1+Q84)</f>
        <v>1826.7996000000005</v>
      </c>
      <c r="H84" s="44"/>
      <c r="I84" s="76"/>
      <c r="J84" s="76">
        <v>1461.7843398968791</v>
      </c>
      <c r="K84" s="76">
        <v>1461.7843398968791</v>
      </c>
      <c r="L84" s="43">
        <v>1461.7843398968791</v>
      </c>
      <c r="M84" s="45"/>
      <c r="N84" s="40"/>
      <c r="O84" s="40">
        <v>1.3200000000000323E-2</v>
      </c>
      <c r="P84" s="40">
        <v>1.3200000000000323E-2</v>
      </c>
      <c r="Q84" s="41">
        <v>1.3200000000000323E-2</v>
      </c>
      <c r="R84" s="46"/>
      <c r="S84" s="40"/>
      <c r="T84" s="40">
        <f t="shared" si="13"/>
        <v>-2.8540497982478819E-3</v>
      </c>
      <c r="U84" s="40">
        <f t="shared" si="7"/>
        <v>-2.8540497982478819E-3</v>
      </c>
      <c r="V84" s="42">
        <f t="shared" si="8"/>
        <v>-2.8540497982478819E-3</v>
      </c>
      <c r="W84" s="75"/>
    </row>
    <row r="85" spans="2:23" ht="15" customHeight="1" x14ac:dyDescent="0.35">
      <c r="B85" s="26">
        <v>2028</v>
      </c>
      <c r="C85" s="44"/>
      <c r="D85" s="76"/>
      <c r="E85" s="76">
        <f t="shared" si="20"/>
        <v>1854.9323138400007</v>
      </c>
      <c r="F85" s="76">
        <f t="shared" si="21"/>
        <v>1854.9323138400007</v>
      </c>
      <c r="G85" s="43">
        <f t="shared" si="22"/>
        <v>1854.9323138400007</v>
      </c>
      <c r="H85" s="44"/>
      <c r="I85" s="76"/>
      <c r="J85" s="76">
        <v>1458.7673894165023</v>
      </c>
      <c r="K85" s="76">
        <v>1458.7673894165023</v>
      </c>
      <c r="L85" s="43">
        <v>1458.7673894165023</v>
      </c>
      <c r="M85" s="45"/>
      <c r="N85" s="40"/>
      <c r="O85" s="40">
        <v>1.540000000000008E-2</v>
      </c>
      <c r="P85" s="40">
        <v>1.540000000000008E-2</v>
      </c>
      <c r="Q85" s="41">
        <v>1.540000000000008E-2</v>
      </c>
      <c r="R85" s="46"/>
      <c r="S85" s="40"/>
      <c r="T85" s="40">
        <f t="shared" si="13"/>
        <v>-2.0638820638820832E-3</v>
      </c>
      <c r="U85" s="40">
        <f t="shared" si="7"/>
        <v>-2.0638820638820832E-3</v>
      </c>
      <c r="V85" s="42">
        <f t="shared" si="8"/>
        <v>-2.0638820638820832E-3</v>
      </c>
      <c r="W85" s="75"/>
    </row>
    <row r="86" spans="2:23" ht="15" customHeight="1" x14ac:dyDescent="0.35">
      <c r="B86" s="26">
        <v>2029</v>
      </c>
      <c r="C86" s="44"/>
      <c r="D86" s="76"/>
      <c r="E86" s="76">
        <f t="shared" si="20"/>
        <v>1893.5149059678729</v>
      </c>
      <c r="F86" s="76">
        <f t="shared" si="21"/>
        <v>1893.5149059678729</v>
      </c>
      <c r="G86" s="43">
        <f t="shared" si="22"/>
        <v>1893.5149059678729</v>
      </c>
      <c r="H86" s="44"/>
      <c r="I86" s="76"/>
      <c r="J86" s="76">
        <v>1463.4985268956909</v>
      </c>
      <c r="K86" s="76">
        <v>1463.4985268956909</v>
      </c>
      <c r="L86" s="43">
        <v>1463.4985268956909</v>
      </c>
      <c r="M86" s="45"/>
      <c r="N86" s="40"/>
      <c r="O86" s="40">
        <v>2.0800000000000152E-2</v>
      </c>
      <c r="P86" s="40">
        <v>2.0800000000000152E-2</v>
      </c>
      <c r="Q86" s="41">
        <v>2.0800000000000152E-2</v>
      </c>
      <c r="R86" s="46"/>
      <c r="S86" s="40"/>
      <c r="T86" s="40">
        <f t="shared" si="13"/>
        <v>3.2432432432432101E-3</v>
      </c>
      <c r="U86" s="40">
        <f t="shared" si="7"/>
        <v>3.2432432432432101E-3</v>
      </c>
      <c r="V86" s="42">
        <f t="shared" si="8"/>
        <v>3.2432432432432101E-3</v>
      </c>
      <c r="W86" s="75"/>
    </row>
    <row r="87" spans="2:23" ht="15" customHeight="1" x14ac:dyDescent="0.35">
      <c r="B87" s="26">
        <v>2030</v>
      </c>
      <c r="C87" s="44"/>
      <c r="D87" s="76"/>
      <c r="E87" s="76">
        <f t="shared" si="20"/>
        <v>1926.8677207938422</v>
      </c>
      <c r="F87" s="76">
        <f t="shared" si="21"/>
        <v>1925.5338851975807</v>
      </c>
      <c r="G87" s="43">
        <f t="shared" si="22"/>
        <v>1924.2000496013191</v>
      </c>
      <c r="H87" s="44"/>
      <c r="I87" s="76"/>
      <c r="J87" s="76">
        <v>1463.6628329766634</v>
      </c>
      <c r="K87" s="76">
        <v>1462.6496416888126</v>
      </c>
      <c r="L87" s="43">
        <v>1461.6364504009616</v>
      </c>
      <c r="M87" s="45"/>
      <c r="N87" s="40"/>
      <c r="O87" s="40">
        <v>1.7614234100217452E-2</v>
      </c>
      <c r="P87" s="40">
        <v>1.6909811023294363E-2</v>
      </c>
      <c r="Q87" s="41">
        <v>1.6205387946371275E-2</v>
      </c>
      <c r="R87" s="46"/>
      <c r="S87" s="40"/>
      <c r="T87" s="40">
        <f t="shared" si="13"/>
        <v>1.1226938596298197E-4</v>
      </c>
      <c r="U87" s="40">
        <f t="shared" si="7"/>
        <v>-5.8003830634456577E-4</v>
      </c>
      <c r="V87" s="42">
        <f t="shared" si="8"/>
        <v>-1.2723459986523356E-3</v>
      </c>
      <c r="W87" s="75"/>
    </row>
    <row r="88" spans="2:23" ht="15" customHeight="1" x14ac:dyDescent="0.35">
      <c r="B88" s="26">
        <v>2031</v>
      </c>
      <c r="C88" s="44"/>
      <c r="D88" s="76"/>
      <c r="E88" s="76">
        <f t="shared" si="20"/>
        <v>1962.7465964139326</v>
      </c>
      <c r="F88" s="76">
        <f t="shared" si="21"/>
        <v>1959.5794037122855</v>
      </c>
      <c r="G88" s="43">
        <f t="shared" si="22"/>
        <v>1956.4147165695038</v>
      </c>
      <c r="H88" s="44"/>
      <c r="I88" s="76"/>
      <c r="J88" s="76">
        <v>1465.2743878844033</v>
      </c>
      <c r="K88" s="76">
        <v>1462.9099428991481</v>
      </c>
      <c r="L88" s="43">
        <v>1460.547368420885</v>
      </c>
      <c r="M88" s="45"/>
      <c r="N88" s="40"/>
      <c r="O88" s="40">
        <v>1.8620310690195652E-2</v>
      </c>
      <c r="P88" s="40">
        <v>1.7681079920965015E-2</v>
      </c>
      <c r="Q88" s="41">
        <v>1.6741849151734156E-2</v>
      </c>
      <c r="R88" s="46"/>
      <c r="S88" s="40"/>
      <c r="T88" s="40">
        <f t="shared" si="13"/>
        <v>1.1010424473665292E-3</v>
      </c>
      <c r="U88" s="40">
        <f t="shared" si="7"/>
        <v>1.779655242897249E-4</v>
      </c>
      <c r="V88" s="42">
        <f t="shared" si="8"/>
        <v>-7.4511139878719046E-4</v>
      </c>
      <c r="W88" s="75"/>
    </row>
    <row r="89" spans="2:23" ht="15" customHeight="1" x14ac:dyDescent="0.35">
      <c r="B89" s="26">
        <v>2032</v>
      </c>
      <c r="C89" s="44"/>
      <c r="D89" s="76"/>
      <c r="E89" s="76">
        <f t="shared" si="20"/>
        <v>2001.2682212479956</v>
      </c>
      <c r="F89" s="76">
        <f t="shared" si="21"/>
        <v>1995.7382464073983</v>
      </c>
      <c r="G89" s="43">
        <f t="shared" si="22"/>
        <v>1990.2182572295833</v>
      </c>
      <c r="H89" s="44"/>
      <c r="I89" s="76"/>
      <c r="J89" s="76">
        <v>1468.3365410248082</v>
      </c>
      <c r="K89" s="76">
        <v>1464.2791817747157</v>
      </c>
      <c r="L89" s="43">
        <v>1460.2291490355794</v>
      </c>
      <c r="M89" s="45"/>
      <c r="N89" s="40"/>
      <c r="O89" s="40">
        <v>1.9626387280173851E-2</v>
      </c>
      <c r="P89" s="40">
        <v>1.8452348818635445E-2</v>
      </c>
      <c r="Q89" s="41">
        <v>1.7278310357096816E-2</v>
      </c>
      <c r="R89" s="46"/>
      <c r="S89" s="40"/>
      <c r="T89" s="40">
        <f t="shared" si="13"/>
        <v>2.0898155087705206E-3</v>
      </c>
      <c r="U89" s="40">
        <f t="shared" si="7"/>
        <v>9.3596935492423761E-4</v>
      </c>
      <c r="V89" s="42">
        <f t="shared" si="8"/>
        <v>-2.1787679892204537E-4</v>
      </c>
      <c r="W89" s="75"/>
    </row>
    <row r="90" spans="2:23" ht="15" customHeight="1" x14ac:dyDescent="0.35">
      <c r="B90" s="26">
        <v>2033</v>
      </c>
      <c r="C90" s="44"/>
      <c r="D90" s="76"/>
      <c r="E90" s="76">
        <f t="shared" si="20"/>
        <v>2042.5593155173788</v>
      </c>
      <c r="F90" s="76">
        <f t="shared" si="21"/>
        <v>2034.1035555181452</v>
      </c>
      <c r="G90" s="43">
        <f t="shared" si="22"/>
        <v>2025.6735408415659</v>
      </c>
      <c r="H90" s="44"/>
      <c r="I90" s="76"/>
      <c r="J90" s="76">
        <v>1472.8569451171763</v>
      </c>
      <c r="K90" s="76">
        <v>1466.759631444814</v>
      </c>
      <c r="L90" s="43">
        <v>1460.6808823139988</v>
      </c>
      <c r="M90" s="45"/>
      <c r="N90" s="40"/>
      <c r="O90" s="40">
        <v>2.0632463870152273E-2</v>
      </c>
      <c r="P90" s="40">
        <v>1.9223617716306096E-2</v>
      </c>
      <c r="Q90" s="41">
        <v>1.7814771562460141E-2</v>
      </c>
      <c r="R90" s="46"/>
      <c r="S90" s="40"/>
      <c r="T90" s="40">
        <f t="shared" si="13"/>
        <v>3.0785885701742899E-3</v>
      </c>
      <c r="U90" s="40">
        <f t="shared" si="7"/>
        <v>1.6939731855587503E-3</v>
      </c>
      <c r="V90" s="42">
        <f t="shared" si="8"/>
        <v>3.0935780094365484E-4</v>
      </c>
      <c r="W90" s="75"/>
    </row>
    <row r="91" spans="2:23" ht="15" customHeight="1" x14ac:dyDescent="0.35">
      <c r="B91" s="26">
        <v>2034</v>
      </c>
      <c r="C91" s="44"/>
      <c r="D91" s="76"/>
      <c r="E91" s="76">
        <f t="shared" si="20"/>
        <v>2086.7573179084179</v>
      </c>
      <c r="F91" s="76">
        <f t="shared" si="21"/>
        <v>2074.7752254718175</v>
      </c>
      <c r="G91" s="43">
        <f t="shared" si="22"/>
        <v>2062.8471475011688</v>
      </c>
      <c r="H91" s="44"/>
      <c r="I91" s="76"/>
      <c r="J91" s="76">
        <v>1478.8475869445485</v>
      </c>
      <c r="K91" s="76">
        <v>1470.3560923493967</v>
      </c>
      <c r="L91" s="43">
        <v>1461.9028768401488</v>
      </c>
      <c r="M91" s="45"/>
      <c r="N91" s="40"/>
      <c r="O91" s="40">
        <v>2.1638540460130473E-2</v>
      </c>
      <c r="P91" s="40">
        <v>1.9994886613976748E-2</v>
      </c>
      <c r="Q91" s="41">
        <v>1.8351232767822578E-2</v>
      </c>
      <c r="R91" s="46"/>
      <c r="S91" s="40"/>
      <c r="T91" s="40">
        <f t="shared" si="13"/>
        <v>4.0673616315776151E-3</v>
      </c>
      <c r="U91" s="40">
        <f t="shared" si="7"/>
        <v>2.451977016193263E-3</v>
      </c>
      <c r="V91" s="42">
        <f t="shared" si="8"/>
        <v>8.3659240080846686E-4</v>
      </c>
      <c r="W91" s="75"/>
    </row>
    <row r="92" spans="2:23" ht="15" customHeight="1" x14ac:dyDescent="0.35">
      <c r="B92" s="26">
        <v>2035</v>
      </c>
      <c r="C92" s="44"/>
      <c r="D92" s="76"/>
      <c r="E92" s="76">
        <f t="shared" si="20"/>
        <v>2134.0111382489663</v>
      </c>
      <c r="F92" s="76">
        <f t="shared" si="21"/>
        <v>2117.8603304556782</v>
      </c>
      <c r="G92" s="43">
        <f t="shared" si="22"/>
        <v>2101.8095731366298</v>
      </c>
      <c r="H92" s="44"/>
      <c r="I92" s="76"/>
      <c r="J92" s="76">
        <v>1486.3248395345308</v>
      </c>
      <c r="K92" s="76">
        <v>1475.0759072438545</v>
      </c>
      <c r="L92" s="43">
        <v>1463.8966594559456</v>
      </c>
      <c r="M92" s="45"/>
      <c r="N92" s="40"/>
      <c r="O92" s="40">
        <v>2.2644617050108895E-2</v>
      </c>
      <c r="P92" s="40">
        <v>2.0766155511647177E-2</v>
      </c>
      <c r="Q92" s="41">
        <v>1.8887693973185682E-2</v>
      </c>
      <c r="R92" s="46"/>
      <c r="S92" s="40"/>
      <c r="T92" s="40">
        <f t="shared" si="13"/>
        <v>5.0561346929813844E-3</v>
      </c>
      <c r="U92" s="40">
        <f t="shared" si="7"/>
        <v>3.2099808468275537E-3</v>
      </c>
      <c r="V92" s="42">
        <f t="shared" si="8"/>
        <v>1.3638270006735009E-3</v>
      </c>
      <c r="W92" s="75"/>
    </row>
    <row r="93" spans="2:23" ht="15" customHeight="1" x14ac:dyDescent="0.35">
      <c r="B93" s="26">
        <v>2036</v>
      </c>
      <c r="C93" s="44"/>
      <c r="D93" s="76"/>
      <c r="E93" s="76">
        <f t="shared" si="20"/>
        <v>2184.4819819042254</v>
      </c>
      <c r="F93" s="76">
        <f t="shared" si="21"/>
        <v>2163.4735872323608</v>
      </c>
      <c r="G93" s="43">
        <f t="shared" si="22"/>
        <v>2142.6354484409944</v>
      </c>
      <c r="H93" s="44"/>
      <c r="I93" s="76"/>
      <c r="J93" s="76">
        <v>1495.3095360825682</v>
      </c>
      <c r="K93" s="76">
        <v>1480.9289858418922</v>
      </c>
      <c r="L93" s="43">
        <v>1466.6649782158004</v>
      </c>
      <c r="M93" s="45"/>
      <c r="N93" s="40"/>
      <c r="O93" s="40">
        <v>2.3650693640086873E-2</v>
      </c>
      <c r="P93" s="40">
        <v>2.1537424409318051E-2</v>
      </c>
      <c r="Q93" s="41">
        <v>1.9424155178548563E-2</v>
      </c>
      <c r="R93" s="46"/>
      <c r="S93" s="40"/>
      <c r="T93" s="40">
        <f t="shared" si="13"/>
        <v>6.0449077543851537E-3</v>
      </c>
      <c r="U93" s="40">
        <f t="shared" si="7"/>
        <v>3.9679846774625105E-3</v>
      </c>
      <c r="V93" s="42">
        <f t="shared" si="8"/>
        <v>1.8910616005392011E-3</v>
      </c>
      <c r="W93" s="75"/>
    </row>
    <row r="94" spans="2:23" ht="15" customHeight="1" x14ac:dyDescent="0.35">
      <c r="B94" s="26">
        <v>2037</v>
      </c>
      <c r="C94" s="44"/>
      <c r="D94" s="76"/>
      <c r="E94" s="76">
        <f t="shared" si="20"/>
        <v>2238.3442522037558</v>
      </c>
      <c r="F94" s="76">
        <f t="shared" si="21"/>
        <v>2211.7378559676972</v>
      </c>
      <c r="G94" s="43">
        <f t="shared" si="22"/>
        <v>2185.4037726778947</v>
      </c>
      <c r="H94" s="44"/>
      <c r="I94" s="76"/>
      <c r="J94" s="76">
        <v>1505.8270660801786</v>
      </c>
      <c r="K94" s="76">
        <v>1487.9278392102879</v>
      </c>
      <c r="L94" s="43">
        <v>1470.2118085598854</v>
      </c>
      <c r="M94" s="45"/>
      <c r="N94" s="40"/>
      <c r="O94" s="40">
        <v>2.4656770230065295E-2</v>
      </c>
      <c r="P94" s="40">
        <v>2.2308693306988259E-2</v>
      </c>
      <c r="Q94" s="41">
        <v>1.9960616383911223E-2</v>
      </c>
      <c r="R94" s="46"/>
      <c r="S94" s="40"/>
      <c r="T94" s="40">
        <f t="shared" si="13"/>
        <v>7.0336808157891451E-3</v>
      </c>
      <c r="U94" s="40">
        <f t="shared" si="7"/>
        <v>4.7259885080963571E-3</v>
      </c>
      <c r="V94" s="42">
        <f t="shared" si="8"/>
        <v>2.4182962004040132E-3</v>
      </c>
      <c r="W94" s="75"/>
    </row>
    <row r="95" spans="2:23" ht="15" customHeight="1" x14ac:dyDescent="0.35">
      <c r="B95" s="26">
        <v>2038</v>
      </c>
      <c r="C95" s="44"/>
      <c r="D95" s="76"/>
      <c r="E95" s="76">
        <f t="shared" si="20"/>
        <v>2295.7865378785859</v>
      </c>
      <c r="F95" s="76">
        <f t="shared" si="21"/>
        <v>2262.784682090045</v>
      </c>
      <c r="G95" s="43">
        <f t="shared" si="22"/>
        <v>2230.1981633703663</v>
      </c>
      <c r="H95" s="44"/>
      <c r="I95" s="76"/>
      <c r="J95" s="76">
        <v>1517.9074942648351</v>
      </c>
      <c r="K95" s="76">
        <v>1496.0876240811017</v>
      </c>
      <c r="L95" s="43">
        <v>1474.5423627249183</v>
      </c>
      <c r="M95" s="45"/>
      <c r="N95" s="40"/>
      <c r="O95" s="40">
        <v>2.5662846820043717E-2</v>
      </c>
      <c r="P95" s="40">
        <v>2.307996220465891E-2</v>
      </c>
      <c r="Q95" s="41">
        <v>2.0497077589274326E-2</v>
      </c>
      <c r="R95" s="46"/>
      <c r="S95" s="40"/>
      <c r="T95" s="40">
        <f t="shared" si="13"/>
        <v>8.0224538771926923E-3</v>
      </c>
      <c r="U95" s="40">
        <f t="shared" si="7"/>
        <v>5.4839923387310918E-3</v>
      </c>
      <c r="V95" s="42">
        <f t="shared" si="8"/>
        <v>2.9455308002694913E-3</v>
      </c>
      <c r="W95" s="75"/>
    </row>
    <row r="96" spans="2:23" ht="15" customHeight="1" x14ac:dyDescent="0.35">
      <c r="B96" s="26">
        <v>2039</v>
      </c>
      <c r="C96" s="44"/>
      <c r="D96" s="76"/>
      <c r="E96" s="76">
        <f t="shared" si="20"/>
        <v>2357.0126932230287</v>
      </c>
      <c r="F96" s="76">
        <f t="shared" si="21"/>
        <v>2316.7548824773858</v>
      </c>
      <c r="G96" s="43">
        <f t="shared" si="22"/>
        <v>2277.1071229593458</v>
      </c>
      <c r="H96" s="44"/>
      <c r="I96" s="76"/>
      <c r="J96" s="76">
        <v>1531.5857031674514</v>
      </c>
      <c r="K96" s="76">
        <v>1505.4261972996512</v>
      </c>
      <c r="L96" s="43">
        <v>1479.6631024232224</v>
      </c>
      <c r="M96" s="45"/>
      <c r="N96" s="40"/>
      <c r="O96" s="40">
        <v>2.6668923410021694E-2</v>
      </c>
      <c r="P96" s="40">
        <v>2.3851231102329562E-2</v>
      </c>
      <c r="Q96" s="41">
        <v>2.103353879463743E-2</v>
      </c>
      <c r="R96" s="46"/>
      <c r="S96" s="40"/>
      <c r="T96" s="40">
        <f t="shared" si="13"/>
        <v>9.0112269385962396E-3</v>
      </c>
      <c r="U96" s="40">
        <f t="shared" si="7"/>
        <v>6.2419961693656045E-3</v>
      </c>
      <c r="V96" s="42">
        <f t="shared" si="8"/>
        <v>3.4727654001347474E-3</v>
      </c>
      <c r="W96" s="75"/>
    </row>
    <row r="97" spans="2:23" ht="15" customHeight="1" x14ac:dyDescent="0.35">
      <c r="B97" s="26">
        <v>2040</v>
      </c>
      <c r="C97" s="44"/>
      <c r="D97" s="76"/>
      <c r="E97" s="76">
        <f t="shared" si="20"/>
        <v>2422.2430195079764</v>
      </c>
      <c r="F97" s="76">
        <f t="shared" si="21"/>
        <v>2373.7991795711851</v>
      </c>
      <c r="G97" s="43">
        <f t="shared" si="22"/>
        <v>2326.2243236015793</v>
      </c>
      <c r="H97" s="44"/>
      <c r="I97" s="76"/>
      <c r="J97" s="76">
        <v>1546.9015601991259</v>
      </c>
      <c r="K97" s="76">
        <v>1515.9641806807481</v>
      </c>
      <c r="L97" s="43">
        <v>1485.5817548329155</v>
      </c>
      <c r="M97" s="45"/>
      <c r="N97" s="40"/>
      <c r="O97" s="40">
        <v>2.7675000000000116E-2</v>
      </c>
      <c r="P97" s="40">
        <v>2.4622499999999992E-2</v>
      </c>
      <c r="Q97" s="41">
        <v>2.1570000000000089E-2</v>
      </c>
      <c r="R97" s="46"/>
      <c r="S97" s="40"/>
      <c r="T97" s="40">
        <f t="shared" si="13"/>
        <v>1.0000000000000009E-2</v>
      </c>
      <c r="U97" s="40">
        <f t="shared" si="7"/>
        <v>6.9999999999994511E-3</v>
      </c>
      <c r="V97" s="42">
        <f t="shared" si="8"/>
        <v>4.0000000000002256E-3</v>
      </c>
      <c r="W97" s="75"/>
    </row>
    <row r="98" spans="2:23" ht="15" customHeight="1" x14ac:dyDescent="0.35">
      <c r="B98" s="26">
        <v>2041</v>
      </c>
      <c r="C98" s="44"/>
      <c r="D98" s="76"/>
      <c r="E98" s="76">
        <f t="shared" si="20"/>
        <v>2489.2785950728603</v>
      </c>
      <c r="F98" s="76">
        <f t="shared" si="21"/>
        <v>2432.2480498701771</v>
      </c>
      <c r="G98" s="43">
        <f t="shared" si="22"/>
        <v>2376.4009822616654</v>
      </c>
      <c r="H98" s="44"/>
      <c r="I98" s="76"/>
      <c r="J98" s="76">
        <v>1562.3705758011176</v>
      </c>
      <c r="K98" s="76">
        <v>1526.575929945514</v>
      </c>
      <c r="L98" s="43">
        <v>1491.524081852247</v>
      </c>
      <c r="M98" s="45"/>
      <c r="N98" s="40"/>
      <c r="O98" s="40">
        <v>2.7675000000000338E-2</v>
      </c>
      <c r="P98" s="40">
        <v>2.4622500000000214E-2</v>
      </c>
      <c r="Q98" s="41">
        <v>2.1570000000000089E-2</v>
      </c>
      <c r="R98" s="46"/>
      <c r="S98" s="40"/>
      <c r="T98" s="40">
        <f t="shared" si="13"/>
        <v>1.0000000000000231E-2</v>
      </c>
      <c r="U98" s="40">
        <f t="shared" si="7"/>
        <v>7.0000000000003393E-3</v>
      </c>
      <c r="V98" s="42">
        <f t="shared" si="8"/>
        <v>4.0000000000000036E-3</v>
      </c>
      <c r="W98" s="75"/>
    </row>
    <row r="99" spans="2:23" ht="15" customHeight="1" x14ac:dyDescent="0.35">
      <c r="B99" s="26">
        <v>2042</v>
      </c>
      <c r="C99" s="44"/>
      <c r="D99" s="76"/>
      <c r="E99" s="76">
        <f t="shared" si="20"/>
        <v>2558.1693801915021</v>
      </c>
      <c r="F99" s="76">
        <f t="shared" si="21"/>
        <v>2492.1360774781056</v>
      </c>
      <c r="G99" s="43">
        <f t="shared" si="22"/>
        <v>2427.6599514490499</v>
      </c>
      <c r="H99" s="44"/>
      <c r="I99" s="76"/>
      <c r="J99" s="76">
        <v>1577.9942815591291</v>
      </c>
      <c r="K99" s="76">
        <v>1537.2619614551325</v>
      </c>
      <c r="L99" s="43">
        <v>1497.4901781796564</v>
      </c>
      <c r="M99" s="45"/>
      <c r="N99" s="40"/>
      <c r="O99" s="40">
        <v>2.7675000000000116E-2</v>
      </c>
      <c r="P99" s="40">
        <v>2.4622499999999992E-2</v>
      </c>
      <c r="Q99" s="41">
        <v>2.1570000000000089E-2</v>
      </c>
      <c r="R99" s="46"/>
      <c r="S99" s="40"/>
      <c r="T99" s="40">
        <f t="shared" si="13"/>
        <v>1.0000000000000231E-2</v>
      </c>
      <c r="U99" s="40">
        <f t="shared" si="7"/>
        <v>6.9999999999998952E-3</v>
      </c>
      <c r="V99" s="42">
        <f t="shared" si="8"/>
        <v>4.0000000000002256E-3</v>
      </c>
      <c r="W99" s="75"/>
    </row>
    <row r="100" spans="2:23" ht="15" customHeight="1" x14ac:dyDescent="0.35">
      <c r="B100" s="26">
        <v>2043</v>
      </c>
      <c r="C100" s="44"/>
      <c r="D100" s="76"/>
      <c r="E100" s="76">
        <f t="shared" si="20"/>
        <v>2628.9667177883016</v>
      </c>
      <c r="F100" s="76">
        <f t="shared" si="21"/>
        <v>2553.4986980458102</v>
      </c>
      <c r="G100" s="43">
        <f t="shared" si="22"/>
        <v>2480.0245766018061</v>
      </c>
      <c r="H100" s="44"/>
      <c r="I100" s="76"/>
      <c r="J100" s="76">
        <v>1593.7742243747202</v>
      </c>
      <c r="K100" s="76">
        <v>1548.0227951853185</v>
      </c>
      <c r="L100" s="43">
        <v>1503.480138892375</v>
      </c>
      <c r="M100" s="45"/>
      <c r="N100" s="40"/>
      <c r="O100" s="40">
        <v>2.7674999999999894E-2</v>
      </c>
      <c r="P100" s="40">
        <v>2.4622499999999992E-2</v>
      </c>
      <c r="Q100" s="41">
        <v>2.1570000000000089E-2</v>
      </c>
      <c r="R100" s="46"/>
      <c r="S100" s="40"/>
      <c r="T100" s="40">
        <f t="shared" si="13"/>
        <v>9.9999999999997868E-3</v>
      </c>
      <c r="U100" s="40">
        <f t="shared" si="7"/>
        <v>7.0000000000001172E-3</v>
      </c>
      <c r="V100" s="42">
        <f t="shared" si="8"/>
        <v>4.0000000000000036E-3</v>
      </c>
      <c r="W100" s="75"/>
    </row>
    <row r="101" spans="2:23" ht="15" customHeight="1" x14ac:dyDescent="0.35">
      <c r="B101" s="26">
        <v>2044</v>
      </c>
      <c r="C101" s="44"/>
      <c r="D101" s="76"/>
      <c r="E101" s="76">
        <f t="shared" si="20"/>
        <v>2701.7233717030931</v>
      </c>
      <c r="F101" s="76">
        <f t="shared" si="21"/>
        <v>2616.3722197384427</v>
      </c>
      <c r="G101" s="43">
        <f t="shared" si="22"/>
        <v>2533.5187067191068</v>
      </c>
      <c r="H101" s="44"/>
      <c r="I101" s="76"/>
      <c r="J101" s="76">
        <v>1609.7119666184676</v>
      </c>
      <c r="K101" s="76">
        <v>1558.8589547516153</v>
      </c>
      <c r="L101" s="43">
        <v>1509.4940594479444</v>
      </c>
      <c r="M101" s="45"/>
      <c r="N101" s="40"/>
      <c r="O101" s="40">
        <v>2.7675000000000116E-2</v>
      </c>
      <c r="P101" s="40">
        <v>2.462249999999977E-2</v>
      </c>
      <c r="Q101" s="41">
        <v>2.1569999999999867E-2</v>
      </c>
      <c r="R101" s="46"/>
      <c r="S101" s="40"/>
      <c r="T101" s="40">
        <f t="shared" si="13"/>
        <v>1.0000000000000009E-2</v>
      </c>
      <c r="U101" s="40">
        <f t="shared" si="7"/>
        <v>6.9999999999996732E-3</v>
      </c>
      <c r="V101" s="42">
        <f t="shared" si="8"/>
        <v>4.0000000000000036E-3</v>
      </c>
      <c r="W101" s="75"/>
    </row>
    <row r="102" spans="2:23" ht="15" customHeight="1" x14ac:dyDescent="0.35">
      <c r="B102" s="26">
        <v>2045</v>
      </c>
      <c r="C102" s="44"/>
      <c r="D102" s="76"/>
      <c r="E102" s="76">
        <f t="shared" si="20"/>
        <v>2776.4935660149758</v>
      </c>
      <c r="F102" s="76">
        <f t="shared" si="21"/>
        <v>2680.7938447189526</v>
      </c>
      <c r="G102" s="43">
        <f t="shared" si="22"/>
        <v>2588.1667052230382</v>
      </c>
      <c r="H102" s="44"/>
      <c r="I102" s="76"/>
      <c r="J102" s="76">
        <v>1625.809086284652</v>
      </c>
      <c r="K102" s="76">
        <v>1569.7709674348766</v>
      </c>
      <c r="L102" s="43">
        <v>1515.5320356857362</v>
      </c>
      <c r="M102" s="45"/>
      <c r="N102" s="40"/>
      <c r="O102" s="40">
        <v>2.7674999999999894E-2</v>
      </c>
      <c r="P102" s="40">
        <v>2.4622499999999992E-2</v>
      </c>
      <c r="Q102" s="41">
        <v>2.1570000000000089E-2</v>
      </c>
      <c r="R102" s="46"/>
      <c r="S102" s="40"/>
      <c r="T102" s="40">
        <f t="shared" si="13"/>
        <v>9.9999999999997868E-3</v>
      </c>
      <c r="U102" s="40">
        <f t="shared" si="7"/>
        <v>6.9999999999998952E-3</v>
      </c>
      <c r="V102" s="42">
        <f t="shared" si="8"/>
        <v>4.0000000000000036E-3</v>
      </c>
      <c r="W102" s="75"/>
    </row>
    <row r="103" spans="2:23" ht="15" customHeight="1" x14ac:dyDescent="0.35">
      <c r="B103" s="26">
        <v>2046</v>
      </c>
      <c r="C103" s="44"/>
      <c r="D103" s="76"/>
      <c r="E103" s="76">
        <f t="shared" si="20"/>
        <v>2853.3330254544408</v>
      </c>
      <c r="F103" s="76">
        <f t="shared" si="21"/>
        <v>2746.8016911605446</v>
      </c>
      <c r="G103" s="43">
        <f t="shared" si="22"/>
        <v>2643.9934610546993</v>
      </c>
      <c r="H103" s="44"/>
      <c r="I103" s="76"/>
      <c r="J103" s="76">
        <v>1642.0671771474983</v>
      </c>
      <c r="K103" s="76">
        <v>1580.7593642069203</v>
      </c>
      <c r="L103" s="43">
        <v>1521.5941638284789</v>
      </c>
      <c r="M103" s="45"/>
      <c r="N103" s="40"/>
      <c r="O103" s="40">
        <v>2.7675000000000116E-2</v>
      </c>
      <c r="P103" s="40">
        <v>2.462249999999977E-2</v>
      </c>
      <c r="Q103" s="41">
        <v>2.1570000000000089E-2</v>
      </c>
      <c r="R103" s="46"/>
      <c r="S103" s="40"/>
      <c r="T103" s="40">
        <f t="shared" si="13"/>
        <v>9.9999999999997868E-3</v>
      </c>
      <c r="U103" s="40">
        <f t="shared" si="7"/>
        <v>6.9999999999996732E-3</v>
      </c>
      <c r="V103" s="42">
        <f t="shared" si="8"/>
        <v>3.9999999999997815E-3</v>
      </c>
      <c r="W103" s="75"/>
    </row>
    <row r="104" spans="2:23" ht="15" customHeight="1" x14ac:dyDescent="0.35">
      <c r="B104" s="26">
        <v>2047</v>
      </c>
      <c r="C104" s="44"/>
      <c r="D104" s="76"/>
      <c r="E104" s="76">
        <f t="shared" si="20"/>
        <v>2932.2990169338927</v>
      </c>
      <c r="F104" s="76">
        <f t="shared" si="21"/>
        <v>2814.4348158011449</v>
      </c>
      <c r="G104" s="43">
        <f t="shared" si="22"/>
        <v>2701.0244000096495</v>
      </c>
      <c r="H104" s="44"/>
      <c r="I104" s="76"/>
      <c r="J104" s="76">
        <v>1658.4878489189732</v>
      </c>
      <c r="K104" s="76">
        <v>1591.8246797563681</v>
      </c>
      <c r="L104" s="43">
        <v>1527.6805404837928</v>
      </c>
      <c r="M104" s="45"/>
      <c r="N104" s="40"/>
      <c r="O104" s="40">
        <v>2.7675000000000116E-2</v>
      </c>
      <c r="P104" s="40">
        <v>2.4622499999999992E-2</v>
      </c>
      <c r="Q104" s="41">
        <v>2.1570000000000089E-2</v>
      </c>
      <c r="R104" s="46"/>
      <c r="S104" s="40"/>
      <c r="T104" s="40">
        <f t="shared" si="13"/>
        <v>1.0000000000000009E-2</v>
      </c>
      <c r="U104" s="40">
        <f t="shared" si="7"/>
        <v>6.9999999999996732E-3</v>
      </c>
      <c r="V104" s="42">
        <f t="shared" si="8"/>
        <v>4.0000000000000036E-3</v>
      </c>
      <c r="W104" s="75"/>
    </row>
    <row r="105" spans="2:23" ht="15" customHeight="1" x14ac:dyDescent="0.35">
      <c r="B105" s="26">
        <v>2048</v>
      </c>
      <c r="C105" s="44"/>
      <c r="D105" s="76"/>
      <c r="E105" s="76">
        <f t="shared" si="20"/>
        <v>3013.4503922275385</v>
      </c>
      <c r="F105" s="76">
        <f t="shared" si="21"/>
        <v>2883.7332370532085</v>
      </c>
      <c r="G105" s="43">
        <f t="shared" si="22"/>
        <v>2759.2854963178579</v>
      </c>
      <c r="H105" s="44"/>
      <c r="I105" s="76"/>
      <c r="J105" s="76">
        <v>1675.072727408163</v>
      </c>
      <c r="K105" s="76">
        <v>1602.9674525146629</v>
      </c>
      <c r="L105" s="43">
        <v>1533.791262645728</v>
      </c>
      <c r="M105" s="45"/>
      <c r="N105" s="40"/>
      <c r="O105" s="40">
        <v>2.7675000000000116E-2</v>
      </c>
      <c r="P105" s="40">
        <v>2.4622499999999992E-2</v>
      </c>
      <c r="Q105" s="41">
        <v>2.1570000000000089E-2</v>
      </c>
      <c r="R105" s="46"/>
      <c r="S105" s="40"/>
      <c r="T105" s="40">
        <f t="shared" si="13"/>
        <v>1.0000000000000009E-2</v>
      </c>
      <c r="U105" s="40">
        <f t="shared" ref="U105:U127" si="23">K105/K104-1</f>
        <v>7.0000000000001172E-3</v>
      </c>
      <c r="V105" s="42">
        <f t="shared" ref="V105:V127" si="24">L105/L104-1</f>
        <v>4.0000000000000036E-3</v>
      </c>
      <c r="W105" s="75"/>
    </row>
    <row r="106" spans="2:23" ht="15" customHeight="1" x14ac:dyDescent="0.35">
      <c r="B106" s="26">
        <v>2049</v>
      </c>
      <c r="C106" s="44"/>
      <c r="D106" s="76"/>
      <c r="E106" s="76">
        <f t="shared" si="20"/>
        <v>3096.847631832436</v>
      </c>
      <c r="F106" s="76">
        <f t="shared" si="21"/>
        <v>2954.7379586825505</v>
      </c>
      <c r="G106" s="43">
        <f t="shared" si="22"/>
        <v>2818.8032844734344</v>
      </c>
      <c r="H106" s="44"/>
      <c r="I106" s="76"/>
      <c r="J106" s="76">
        <v>1691.8234546822448</v>
      </c>
      <c r="K106" s="76">
        <v>1614.1882246822652</v>
      </c>
      <c r="L106" s="43">
        <v>1539.9264276963111</v>
      </c>
      <c r="M106" s="45"/>
      <c r="N106" s="40"/>
      <c r="O106" s="40">
        <v>2.7675000000000116E-2</v>
      </c>
      <c r="P106" s="40">
        <v>2.462249999999977E-2</v>
      </c>
      <c r="Q106" s="41">
        <v>2.1570000000000089E-2</v>
      </c>
      <c r="R106" s="46"/>
      <c r="S106" s="40"/>
      <c r="T106" s="40">
        <f t="shared" si="13"/>
        <v>1.0000000000000009E-2</v>
      </c>
      <c r="U106" s="40">
        <f t="shared" si="23"/>
        <v>6.9999999999996732E-3</v>
      </c>
      <c r="V106" s="42">
        <f t="shared" si="24"/>
        <v>4.0000000000000036E-3</v>
      </c>
      <c r="W106" s="75"/>
    </row>
    <row r="107" spans="2:23" ht="15" customHeight="1" x14ac:dyDescent="0.35">
      <c r="B107" s="26">
        <v>2050</v>
      </c>
      <c r="C107" s="44"/>
      <c r="D107" s="76"/>
      <c r="E107" s="76">
        <f t="shared" si="20"/>
        <v>3182.5528900433992</v>
      </c>
      <c r="F107" s="76">
        <f t="shared" si="21"/>
        <v>3027.4909940702114</v>
      </c>
      <c r="G107" s="43">
        <f t="shared" si="22"/>
        <v>2879.6048713195264</v>
      </c>
      <c r="H107" s="44"/>
      <c r="I107" s="76"/>
      <c r="J107" s="76">
        <v>1708.7416892290673</v>
      </c>
      <c r="K107" s="76">
        <v>1625.4875422550406</v>
      </c>
      <c r="L107" s="43">
        <v>1546.0861334070962</v>
      </c>
      <c r="M107" s="45"/>
      <c r="N107" s="40"/>
      <c r="O107" s="40">
        <v>2.7675000000000116E-2</v>
      </c>
      <c r="P107" s="40">
        <v>2.4622499999999992E-2</v>
      </c>
      <c r="Q107" s="41">
        <v>2.1570000000000089E-2</v>
      </c>
      <c r="R107" s="46"/>
      <c r="S107" s="40"/>
      <c r="T107" s="40">
        <f t="shared" si="13"/>
        <v>1.0000000000000009E-2</v>
      </c>
      <c r="U107" s="40">
        <f t="shared" si="23"/>
        <v>6.9999999999996732E-3</v>
      </c>
      <c r="V107" s="42">
        <f t="shared" si="24"/>
        <v>4.0000000000000036E-3</v>
      </c>
      <c r="W107" s="75"/>
    </row>
    <row r="108" spans="2:23" ht="15" customHeight="1" x14ac:dyDescent="0.35">
      <c r="B108" s="26">
        <v>2051</v>
      </c>
      <c r="C108" s="44"/>
      <c r="D108" s="76"/>
      <c r="E108" s="76">
        <f t="shared" si="20"/>
        <v>3270.6300412753508</v>
      </c>
      <c r="F108" s="76">
        <f t="shared" si="21"/>
        <v>3102.0353910717058</v>
      </c>
      <c r="G108" s="43">
        <f t="shared" si="22"/>
        <v>2941.7179483938889</v>
      </c>
      <c r="H108" s="44"/>
      <c r="I108" s="76"/>
      <c r="J108" s="76">
        <v>1725.8291061213583</v>
      </c>
      <c r="K108" s="76">
        <v>1636.865955050826</v>
      </c>
      <c r="L108" s="43">
        <v>1552.270477940725</v>
      </c>
      <c r="M108" s="45"/>
      <c r="N108" s="40"/>
      <c r="O108" s="40">
        <v>2.7675000000000116E-2</v>
      </c>
      <c r="P108" s="40">
        <v>2.4622500000000214E-2</v>
      </c>
      <c r="Q108" s="41">
        <v>2.1570000000000089E-2</v>
      </c>
      <c r="R108" s="46"/>
      <c r="S108" s="40"/>
      <c r="T108" s="40">
        <f t="shared" si="13"/>
        <v>1.0000000000000231E-2</v>
      </c>
      <c r="U108" s="40">
        <f t="shared" si="23"/>
        <v>7.0000000000001172E-3</v>
      </c>
      <c r="V108" s="42">
        <f t="shared" si="24"/>
        <v>4.0000000000002256E-3</v>
      </c>
      <c r="W108" s="75"/>
    </row>
    <row r="109" spans="2:23" ht="15" customHeight="1" x14ac:dyDescent="0.35">
      <c r="B109" s="26">
        <v>2052</v>
      </c>
      <c r="C109" s="44"/>
      <c r="D109" s="76"/>
      <c r="E109" s="76">
        <f t="shared" si="20"/>
        <v>3361.1447276676463</v>
      </c>
      <c r="F109" s="76">
        <f t="shared" si="21"/>
        <v>3178.4152574883688</v>
      </c>
      <c r="G109" s="43">
        <f t="shared" si="22"/>
        <v>3005.1708045407449</v>
      </c>
      <c r="H109" s="44"/>
      <c r="I109" s="76"/>
      <c r="J109" s="76">
        <v>1743.0873971825717</v>
      </c>
      <c r="K109" s="76">
        <v>1648.3240167361816</v>
      </c>
      <c r="L109" s="43">
        <v>1558.4795598524875</v>
      </c>
      <c r="M109" s="45"/>
      <c r="N109" s="40"/>
      <c r="O109" s="40">
        <v>2.7675000000000116E-2</v>
      </c>
      <c r="P109" s="40">
        <v>2.4622499999999992E-2</v>
      </c>
      <c r="Q109" s="41">
        <v>2.1569999999999867E-2</v>
      </c>
      <c r="R109" s="46"/>
      <c r="S109" s="40"/>
      <c r="T109" s="40">
        <f t="shared" si="13"/>
        <v>1.0000000000000009E-2</v>
      </c>
      <c r="U109" s="40">
        <f t="shared" si="23"/>
        <v>6.9999999999998952E-3</v>
      </c>
      <c r="V109" s="42">
        <f t="shared" si="24"/>
        <v>3.9999999999997815E-3</v>
      </c>
      <c r="W109" s="75"/>
    </row>
    <row r="110" spans="2:23" ht="15" customHeight="1" x14ac:dyDescent="0.35">
      <c r="B110" s="26">
        <v>2053</v>
      </c>
      <c r="C110" s="44"/>
      <c r="D110" s="76"/>
      <c r="E110" s="76">
        <f t="shared" si="20"/>
        <v>3454.1644080058486</v>
      </c>
      <c r="F110" s="76">
        <f t="shared" si="21"/>
        <v>3256.675787165876</v>
      </c>
      <c r="G110" s="43">
        <f t="shared" si="22"/>
        <v>3069.9923387946892</v>
      </c>
      <c r="H110" s="44"/>
      <c r="I110" s="76"/>
      <c r="J110" s="76">
        <v>1760.5182711543976</v>
      </c>
      <c r="K110" s="76">
        <v>1659.8622848533348</v>
      </c>
      <c r="L110" s="43">
        <v>1564.7134780918975</v>
      </c>
      <c r="M110" s="45"/>
      <c r="N110" s="40"/>
      <c r="O110" s="40">
        <v>2.7675000000000116E-2</v>
      </c>
      <c r="P110" s="40">
        <v>2.4622499999999992E-2</v>
      </c>
      <c r="Q110" s="41">
        <v>2.1570000000000089E-2</v>
      </c>
      <c r="R110" s="46"/>
      <c r="S110" s="40"/>
      <c r="T110" s="40">
        <f t="shared" si="13"/>
        <v>1.0000000000000009E-2</v>
      </c>
      <c r="U110" s="40">
        <f t="shared" si="23"/>
        <v>6.9999999999998952E-3</v>
      </c>
      <c r="V110" s="42">
        <f t="shared" si="24"/>
        <v>4.0000000000000036E-3</v>
      </c>
      <c r="W110" s="75"/>
    </row>
    <row r="111" spans="2:23" ht="15" customHeight="1" x14ac:dyDescent="0.35">
      <c r="B111" s="26">
        <v>2054</v>
      </c>
      <c r="C111" s="44"/>
      <c r="D111" s="76"/>
      <c r="E111" s="76">
        <f t="shared" si="20"/>
        <v>3549.7584079974108</v>
      </c>
      <c r="F111" s="76">
        <f t="shared" si="21"/>
        <v>3336.8632867353676</v>
      </c>
      <c r="G111" s="43">
        <f t="shared" si="22"/>
        <v>3136.212073542491</v>
      </c>
      <c r="H111" s="44"/>
      <c r="I111" s="76"/>
      <c r="J111" s="76">
        <v>1778.1234538659414</v>
      </c>
      <c r="K111" s="76">
        <v>1671.4813208473079</v>
      </c>
      <c r="L111" s="43">
        <v>1570.9723320042651</v>
      </c>
      <c r="M111" s="45"/>
      <c r="N111" s="40"/>
      <c r="O111" s="40">
        <v>2.7675000000000116E-2</v>
      </c>
      <c r="P111" s="40">
        <v>2.4622499999999992E-2</v>
      </c>
      <c r="Q111" s="41">
        <v>2.1570000000000089E-2</v>
      </c>
      <c r="R111" s="46"/>
      <c r="S111" s="40"/>
      <c r="T111" s="40">
        <f t="shared" si="13"/>
        <v>1.0000000000000009E-2</v>
      </c>
      <c r="U111" s="40">
        <f t="shared" si="23"/>
        <v>6.9999999999998952E-3</v>
      </c>
      <c r="V111" s="42">
        <f t="shared" si="24"/>
        <v>4.0000000000000036E-3</v>
      </c>
      <c r="W111" s="75"/>
    </row>
    <row r="112" spans="2:23" ht="15" customHeight="1" x14ac:dyDescent="0.35">
      <c r="B112" s="26">
        <v>2055</v>
      </c>
      <c r="C112" s="44"/>
      <c r="D112" s="76"/>
      <c r="E112" s="76">
        <f t="shared" si="20"/>
        <v>3647.9979719387397</v>
      </c>
      <c r="F112" s="76">
        <f t="shared" si="21"/>
        <v>3419.0252030130091</v>
      </c>
      <c r="G112" s="43">
        <f t="shared" si="22"/>
        <v>3203.8601679688027</v>
      </c>
      <c r="H112" s="44"/>
      <c r="I112" s="76"/>
      <c r="J112" s="76">
        <v>1795.9046884046011</v>
      </c>
      <c r="K112" s="76">
        <v>1683.1816900932392</v>
      </c>
      <c r="L112" s="43">
        <v>1577.2562213322824</v>
      </c>
      <c r="M112" s="45"/>
      <c r="N112" s="40"/>
      <c r="O112" s="40">
        <v>2.7675000000000116E-2</v>
      </c>
      <c r="P112" s="40">
        <v>2.4622499999999992E-2</v>
      </c>
      <c r="Q112" s="41">
        <v>2.1570000000000089E-2</v>
      </c>
      <c r="R112" s="46"/>
      <c r="S112" s="40"/>
      <c r="T112" s="40">
        <f t="shared" si="13"/>
        <v>1.0000000000000231E-2</v>
      </c>
      <c r="U112" s="40">
        <f t="shared" si="23"/>
        <v>7.0000000000001172E-3</v>
      </c>
      <c r="V112" s="42">
        <f t="shared" si="24"/>
        <v>4.0000000000002256E-3</v>
      </c>
      <c r="W112" s="75"/>
    </row>
    <row r="113" spans="2:23" ht="15" customHeight="1" x14ac:dyDescent="0.35">
      <c r="B113" s="26">
        <v>2056</v>
      </c>
      <c r="C113" s="44"/>
      <c r="D113" s="76"/>
      <c r="E113" s="76">
        <f t="shared" si="20"/>
        <v>3748.9563158121446</v>
      </c>
      <c r="F113" s="76">
        <f t="shared" si="21"/>
        <v>3503.2101510741968</v>
      </c>
      <c r="G113" s="43">
        <f t="shared" si="22"/>
        <v>3272.9674317918902</v>
      </c>
      <c r="H113" s="44"/>
      <c r="I113" s="76"/>
      <c r="J113" s="76">
        <v>1813.8637352886474</v>
      </c>
      <c r="K113" s="76">
        <v>1694.9639619238917</v>
      </c>
      <c r="L113" s="43">
        <v>1583.5652462176115</v>
      </c>
      <c r="M113" s="45"/>
      <c r="N113" s="40"/>
      <c r="O113" s="40">
        <v>2.7675000000000116E-2</v>
      </c>
      <c r="P113" s="40">
        <v>2.4622499999999992E-2</v>
      </c>
      <c r="Q113" s="41">
        <v>2.1570000000000089E-2</v>
      </c>
      <c r="R113" s="46"/>
      <c r="S113" s="40"/>
      <c r="T113" s="40">
        <f t="shared" si="13"/>
        <v>1.0000000000000231E-2</v>
      </c>
      <c r="U113" s="40">
        <f t="shared" si="23"/>
        <v>6.9999999999998952E-3</v>
      </c>
      <c r="V113" s="42">
        <f t="shared" si="24"/>
        <v>4.0000000000000036E-3</v>
      </c>
      <c r="W113" s="75"/>
    </row>
    <row r="114" spans="2:23" ht="15" customHeight="1" x14ac:dyDescent="0.35">
      <c r="B114" s="26">
        <v>2057</v>
      </c>
      <c r="C114" s="44"/>
      <c r="D114" s="76"/>
      <c r="E114" s="76">
        <f t="shared" si="20"/>
        <v>3852.7086818522462</v>
      </c>
      <c r="F114" s="76">
        <f t="shared" si="21"/>
        <v>3589.4679430190213</v>
      </c>
      <c r="G114" s="43">
        <f t="shared" si="22"/>
        <v>3343.565339295641</v>
      </c>
      <c r="H114" s="44"/>
      <c r="I114" s="76"/>
      <c r="J114" s="76">
        <v>1832.0023726415341</v>
      </c>
      <c r="K114" s="76">
        <v>1706.828709657359</v>
      </c>
      <c r="L114" s="43">
        <v>1589.8995072024818</v>
      </c>
      <c r="M114" s="45"/>
      <c r="N114" s="40"/>
      <c r="O114" s="40">
        <v>2.7675000000000116E-2</v>
      </c>
      <c r="P114" s="40">
        <v>2.4622499999999992E-2</v>
      </c>
      <c r="Q114" s="41">
        <v>2.1569999999999867E-2</v>
      </c>
      <c r="R114" s="46"/>
      <c r="S114" s="40"/>
      <c r="T114" s="40">
        <f t="shared" si="13"/>
        <v>1.0000000000000009E-2</v>
      </c>
      <c r="U114" s="40">
        <f t="shared" si="23"/>
        <v>7.0000000000001172E-3</v>
      </c>
      <c r="V114" s="42">
        <f t="shared" si="24"/>
        <v>4.0000000000000036E-3</v>
      </c>
      <c r="W114" s="75"/>
    </row>
    <row r="115" spans="2:23" ht="15" customHeight="1" x14ac:dyDescent="0.35">
      <c r="B115" s="26">
        <v>2058</v>
      </c>
      <c r="C115" s="44"/>
      <c r="D115" s="76"/>
      <c r="E115" s="76">
        <f t="shared" si="20"/>
        <v>3959.3323946225073</v>
      </c>
      <c r="F115" s="76">
        <f t="shared" si="21"/>
        <v>3677.849617446007</v>
      </c>
      <c r="G115" s="43">
        <f t="shared" si="22"/>
        <v>3415.6860436642482</v>
      </c>
      <c r="H115" s="44"/>
      <c r="I115" s="76"/>
      <c r="J115" s="76">
        <v>1850.3223963679491</v>
      </c>
      <c r="K115" s="76">
        <v>1718.7765106249601</v>
      </c>
      <c r="L115" s="43">
        <v>1596.2591052312916</v>
      </c>
      <c r="M115" s="45"/>
      <c r="N115" s="40"/>
      <c r="O115" s="40">
        <v>2.7675000000000116E-2</v>
      </c>
      <c r="P115" s="40">
        <v>2.4622499999999992E-2</v>
      </c>
      <c r="Q115" s="41">
        <v>2.1570000000000089E-2</v>
      </c>
      <c r="R115" s="46"/>
      <c r="S115" s="40"/>
      <c r="T115" s="40">
        <f t="shared" si="13"/>
        <v>9.9999999999997868E-3</v>
      </c>
      <c r="U115" s="40">
        <f t="shared" si="23"/>
        <v>6.9999999999996732E-3</v>
      </c>
      <c r="V115" s="42">
        <f t="shared" si="24"/>
        <v>4.0000000000000036E-3</v>
      </c>
      <c r="W115" s="75"/>
    </row>
    <row r="116" spans="2:23" ht="15" customHeight="1" x14ac:dyDescent="0.35">
      <c r="B116" s="26">
        <v>2059</v>
      </c>
      <c r="C116" s="44"/>
      <c r="D116" s="76"/>
      <c r="E116" s="76">
        <f t="shared" si="20"/>
        <v>4068.9069186436855</v>
      </c>
      <c r="F116" s="76">
        <f t="shared" si="21"/>
        <v>3768.4074696515713</v>
      </c>
      <c r="G116" s="43">
        <f t="shared" si="22"/>
        <v>3489.3623916260872</v>
      </c>
      <c r="H116" s="44"/>
      <c r="I116" s="76"/>
      <c r="J116" s="76">
        <v>1868.8256203316287</v>
      </c>
      <c r="K116" s="76">
        <v>1730.8079461993348</v>
      </c>
      <c r="L116" s="43">
        <v>1602.6441416522173</v>
      </c>
      <c r="M116" s="45"/>
      <c r="N116" s="40"/>
      <c r="O116" s="40">
        <v>2.7675000000000116E-2</v>
      </c>
      <c r="P116" s="40">
        <v>2.4622499999999992E-2</v>
      </c>
      <c r="Q116" s="41">
        <v>2.1570000000000311E-2</v>
      </c>
      <c r="R116" s="46"/>
      <c r="S116" s="40"/>
      <c r="T116" s="40">
        <f t="shared" si="13"/>
        <v>1.0000000000000009E-2</v>
      </c>
      <c r="U116" s="40">
        <f t="shared" si="23"/>
        <v>6.9999999999998952E-3</v>
      </c>
      <c r="V116" s="42">
        <f t="shared" si="24"/>
        <v>4.0000000000002256E-3</v>
      </c>
      <c r="W116" s="75"/>
    </row>
    <row r="117" spans="2:23" ht="15" customHeight="1" x14ac:dyDescent="0.35">
      <c r="B117" s="26">
        <v>2060</v>
      </c>
      <c r="C117" s="44"/>
      <c r="D117" s="76"/>
      <c r="E117" s="76">
        <f t="shared" si="20"/>
        <v>4181.5139176171497</v>
      </c>
      <c r="F117" s="76">
        <f t="shared" si="21"/>
        <v>3861.1950825730664</v>
      </c>
      <c r="G117" s="43">
        <f t="shared" si="22"/>
        <v>3564.6279384134623</v>
      </c>
      <c r="H117" s="44"/>
      <c r="I117" s="76"/>
      <c r="J117" s="76">
        <v>1887.513876534945</v>
      </c>
      <c r="K117" s="76">
        <v>1742.9236018227298</v>
      </c>
      <c r="L117" s="43">
        <v>1609.0547182188263</v>
      </c>
      <c r="M117" s="45"/>
      <c r="N117" s="40"/>
      <c r="O117" s="40">
        <v>2.7675000000000116E-2</v>
      </c>
      <c r="P117" s="40">
        <v>2.462249999999977E-2</v>
      </c>
      <c r="Q117" s="41">
        <v>2.1570000000000089E-2</v>
      </c>
      <c r="R117" s="46"/>
      <c r="S117" s="40"/>
      <c r="T117" s="40">
        <f t="shared" si="13"/>
        <v>1.0000000000000009E-2</v>
      </c>
      <c r="U117" s="40">
        <f t="shared" si="23"/>
        <v>6.9999999999998952E-3</v>
      </c>
      <c r="V117" s="42">
        <f t="shared" si="24"/>
        <v>4.0000000000000036E-3</v>
      </c>
      <c r="W117" s="75"/>
    </row>
    <row r="118" spans="2:23" ht="15" customHeight="1" x14ac:dyDescent="0.35">
      <c r="B118" s="26">
        <v>2061</v>
      </c>
      <c r="C118" s="44"/>
      <c r="D118" s="76"/>
      <c r="E118" s="76">
        <f t="shared" si="20"/>
        <v>4297.2373152872051</v>
      </c>
      <c r="F118" s="76">
        <f t="shared" si="21"/>
        <v>3956.2673584937224</v>
      </c>
      <c r="G118" s="43">
        <f t="shared" si="22"/>
        <v>3641.5169630450409</v>
      </c>
      <c r="H118" s="44"/>
      <c r="I118" s="76"/>
      <c r="J118" s="76">
        <v>1906.3890153002947</v>
      </c>
      <c r="K118" s="76">
        <v>1755.1240670354889</v>
      </c>
      <c r="L118" s="43">
        <v>1615.4909370917017</v>
      </c>
      <c r="M118" s="45"/>
      <c r="N118" s="40"/>
      <c r="O118" s="40">
        <v>2.7675000000000116E-2</v>
      </c>
      <c r="P118" s="40">
        <v>2.4622500000000214E-2</v>
      </c>
      <c r="Q118" s="41">
        <v>2.1570000000000089E-2</v>
      </c>
      <c r="R118" s="46"/>
      <c r="S118" s="40"/>
      <c r="T118" s="40">
        <f t="shared" si="13"/>
        <v>1.0000000000000009E-2</v>
      </c>
      <c r="U118" s="40">
        <f t="shared" si="23"/>
        <v>7.0000000000001172E-3</v>
      </c>
      <c r="V118" s="42">
        <f t="shared" si="24"/>
        <v>4.0000000000000036E-3</v>
      </c>
    </row>
    <row r="119" spans="2:23" ht="15" customHeight="1" x14ac:dyDescent="0.35">
      <c r="B119" s="26">
        <v>2062</v>
      </c>
      <c r="C119" s="44"/>
      <c r="D119" s="76"/>
      <c r="E119" s="76">
        <f t="shared" si="20"/>
        <v>4416.1633579877789</v>
      </c>
      <c r="F119" s="76">
        <f t="shared" si="21"/>
        <v>4053.680551528234</v>
      </c>
      <c r="G119" s="43">
        <f t="shared" si="22"/>
        <v>3720.0644839379238</v>
      </c>
      <c r="H119" s="44"/>
      <c r="I119" s="76"/>
      <c r="J119" s="76">
        <v>1925.4529054532977</v>
      </c>
      <c r="K119" s="76">
        <v>1767.4099355047372</v>
      </c>
      <c r="L119" s="43">
        <v>1621.9529008400689</v>
      </c>
      <c r="M119" s="45"/>
      <c r="N119" s="40"/>
      <c r="O119" s="40">
        <v>2.7675000000000116E-2</v>
      </c>
      <c r="P119" s="40">
        <v>2.4622499999999992E-2</v>
      </c>
      <c r="Q119" s="41">
        <v>2.1570000000000311E-2</v>
      </c>
      <c r="R119" s="46"/>
      <c r="S119" s="40"/>
      <c r="T119" s="40">
        <f t="shared" si="13"/>
        <v>1.0000000000000009E-2</v>
      </c>
      <c r="U119" s="40">
        <f t="shared" si="23"/>
        <v>6.9999999999998952E-3</v>
      </c>
      <c r="V119" s="42">
        <f t="shared" si="24"/>
        <v>4.0000000000002256E-3</v>
      </c>
    </row>
    <row r="120" spans="2:23" ht="15" customHeight="1" x14ac:dyDescent="0.35">
      <c r="B120" s="26">
        <v>2063</v>
      </c>
      <c r="C120" s="44"/>
      <c r="D120" s="76"/>
      <c r="E120" s="76">
        <f t="shared" si="20"/>
        <v>4538.3806789200926</v>
      </c>
      <c r="F120" s="76">
        <f t="shared" si="21"/>
        <v>4153.4923009082377</v>
      </c>
      <c r="G120" s="43">
        <f t="shared" si="22"/>
        <v>3800.3062748564653</v>
      </c>
      <c r="H120" s="44"/>
      <c r="I120" s="76"/>
      <c r="J120" s="76">
        <v>1944.7074345078313</v>
      </c>
      <c r="K120" s="76">
        <v>1779.7818050532703</v>
      </c>
      <c r="L120" s="43">
        <v>1628.4407124434294</v>
      </c>
      <c r="M120" s="45"/>
      <c r="N120" s="40"/>
      <c r="O120" s="40">
        <v>2.7675000000000338E-2</v>
      </c>
      <c r="P120" s="40">
        <v>2.4622499999999992E-2</v>
      </c>
      <c r="Q120" s="41">
        <v>2.1570000000000089E-2</v>
      </c>
      <c r="R120" s="46"/>
      <c r="S120" s="40"/>
      <c r="T120" s="40">
        <f t="shared" si="13"/>
        <v>1.0000000000000231E-2</v>
      </c>
      <c r="U120" s="40">
        <f t="shared" si="23"/>
        <v>6.9999999999998952E-3</v>
      </c>
      <c r="V120" s="42">
        <f t="shared" si="24"/>
        <v>4.0000000000002256E-3</v>
      </c>
    </row>
    <row r="121" spans="2:23" ht="15" customHeight="1" x14ac:dyDescent="0.35">
      <c r="B121" s="26">
        <v>2064</v>
      </c>
      <c r="C121" s="44"/>
      <c r="D121" s="76"/>
      <c r="E121" s="76">
        <f t="shared" si="20"/>
        <v>4663.9803642092065</v>
      </c>
      <c r="F121" s="76">
        <f t="shared" si="21"/>
        <v>4255.7616650873497</v>
      </c>
      <c r="G121" s="43">
        <f t="shared" si="22"/>
        <v>3882.2788812051194</v>
      </c>
      <c r="H121" s="44"/>
      <c r="I121" s="76"/>
      <c r="J121" s="76">
        <v>1964.1545088529099</v>
      </c>
      <c r="K121" s="76">
        <v>1792.2402776886424</v>
      </c>
      <c r="L121" s="43">
        <v>1634.9544752932029</v>
      </c>
      <c r="M121" s="45"/>
      <c r="N121" s="40"/>
      <c r="O121" s="40">
        <v>2.7675000000000116E-2</v>
      </c>
      <c r="P121" s="40">
        <v>2.462249999999977E-2</v>
      </c>
      <c r="Q121" s="41">
        <v>2.1570000000000089E-2</v>
      </c>
      <c r="R121" s="46"/>
      <c r="S121" s="40"/>
      <c r="T121" s="40">
        <f t="shared" si="13"/>
        <v>1.0000000000000231E-2</v>
      </c>
      <c r="U121" s="40">
        <f t="shared" si="23"/>
        <v>6.9999999999996732E-3</v>
      </c>
      <c r="V121" s="42">
        <f t="shared" si="24"/>
        <v>3.9999999999997815E-3</v>
      </c>
    </row>
    <row r="122" spans="2:23" ht="15" customHeight="1" x14ac:dyDescent="0.35">
      <c r="B122" s="26">
        <v>2065</v>
      </c>
      <c r="C122" s="44"/>
      <c r="D122" s="76"/>
      <c r="E122" s="76">
        <f t="shared" si="20"/>
        <v>4793.0560207886965</v>
      </c>
      <c r="F122" s="76">
        <f t="shared" si="21"/>
        <v>4360.5491566859619</v>
      </c>
      <c r="G122" s="43">
        <f t="shared" si="22"/>
        <v>3966.019636672715</v>
      </c>
      <c r="H122" s="44"/>
      <c r="I122" s="76"/>
      <c r="J122" s="76">
        <v>1983.7960539414387</v>
      </c>
      <c r="K122" s="76">
        <v>1804.7859596324624</v>
      </c>
      <c r="L122" s="43">
        <v>1641.494293194376</v>
      </c>
      <c r="M122" s="45"/>
      <c r="N122" s="40"/>
      <c r="O122" s="40">
        <v>2.7675000000000116E-2</v>
      </c>
      <c r="P122" s="40">
        <v>2.462249999999977E-2</v>
      </c>
      <c r="Q122" s="41">
        <v>2.1570000000000311E-2</v>
      </c>
      <c r="R122" s="46"/>
      <c r="S122" s="40"/>
      <c r="T122" s="40">
        <f t="shared" si="13"/>
        <v>9.9999999999997868E-3</v>
      </c>
      <c r="U122" s="40">
        <f t="shared" si="23"/>
        <v>6.9999999999996732E-3</v>
      </c>
      <c r="V122" s="42">
        <f t="shared" si="24"/>
        <v>4.0000000000002256E-3</v>
      </c>
    </row>
    <row r="123" spans="2:23" ht="15" customHeight="1" x14ac:dyDescent="0.35">
      <c r="B123" s="26">
        <v>2066</v>
      </c>
      <c r="C123" s="44"/>
      <c r="D123" s="76"/>
      <c r="E123" s="76">
        <f t="shared" si="20"/>
        <v>4925.7038461640232</v>
      </c>
      <c r="F123" s="76">
        <f t="shared" si="21"/>
        <v>4467.9167782964623</v>
      </c>
      <c r="G123" s="43">
        <f t="shared" si="22"/>
        <v>4051.5666802357459</v>
      </c>
      <c r="H123" s="44"/>
      <c r="I123" s="76"/>
      <c r="J123" s="76">
        <v>2003.6340144808528</v>
      </c>
      <c r="K123" s="76">
        <v>1817.4194613498898</v>
      </c>
      <c r="L123" s="43">
        <v>1648.0602703671536</v>
      </c>
      <c r="M123" s="45"/>
      <c r="N123" s="40"/>
      <c r="O123" s="40">
        <v>2.7674999999999894E-2</v>
      </c>
      <c r="P123" s="40">
        <v>2.4622499999999992E-2</v>
      </c>
      <c r="Q123" s="41">
        <v>2.1570000000000089E-2</v>
      </c>
      <c r="R123" s="46"/>
      <c r="S123" s="40"/>
      <c r="T123" s="40">
        <f t="shared" si="13"/>
        <v>9.9999999999997868E-3</v>
      </c>
      <c r="U123" s="40">
        <f t="shared" si="23"/>
        <v>7.0000000000001172E-3</v>
      </c>
      <c r="V123" s="42">
        <f t="shared" si="24"/>
        <v>4.0000000000000036E-3</v>
      </c>
    </row>
    <row r="124" spans="2:23" ht="15" customHeight="1" x14ac:dyDescent="0.35">
      <c r="B124" s="26">
        <v>2067</v>
      </c>
      <c r="C124" s="44"/>
      <c r="D124" s="76"/>
      <c r="E124" s="76">
        <f t="shared" si="20"/>
        <v>5062.0227001066132</v>
      </c>
      <c r="F124" s="76">
        <f t="shared" si="21"/>
        <v>4577.9280591700672</v>
      </c>
      <c r="G124" s="43">
        <f t="shared" si="22"/>
        <v>4138.9589735284317</v>
      </c>
      <c r="H124" s="44"/>
      <c r="I124" s="76"/>
      <c r="J124" s="76">
        <v>2023.6703546256615</v>
      </c>
      <c r="K124" s="76">
        <v>1830.1413975793389</v>
      </c>
      <c r="L124" s="43">
        <v>1654.6525114486226</v>
      </c>
      <c r="M124" s="45"/>
      <c r="N124" s="40"/>
      <c r="O124" s="40">
        <v>2.7675000000000116E-2</v>
      </c>
      <c r="P124" s="40">
        <v>2.4622499999999992E-2</v>
      </c>
      <c r="Q124" s="41">
        <v>2.1570000000000089E-2</v>
      </c>
      <c r="R124" s="46"/>
      <c r="S124" s="40"/>
      <c r="T124" s="40">
        <f t="shared" si="13"/>
        <v>1.0000000000000009E-2</v>
      </c>
      <c r="U124" s="40">
        <f t="shared" si="23"/>
        <v>6.9999999999998952E-3</v>
      </c>
      <c r="V124" s="42">
        <f t="shared" si="24"/>
        <v>4.0000000000002256E-3</v>
      </c>
    </row>
    <row r="125" spans="2:23" ht="15" customHeight="1" x14ac:dyDescent="0.35">
      <c r="B125" s="26">
        <v>2068</v>
      </c>
      <c r="C125" s="44"/>
      <c r="D125" s="76"/>
      <c r="E125" s="76">
        <f t="shared" si="20"/>
        <v>5202.1141783320645</v>
      </c>
      <c r="F125" s="76">
        <f t="shared" si="21"/>
        <v>4690.6480928069823</v>
      </c>
      <c r="G125" s="43">
        <f t="shared" si="22"/>
        <v>4228.2363185874401</v>
      </c>
      <c r="H125" s="44"/>
      <c r="I125" s="76"/>
      <c r="J125" s="76">
        <v>2043.9070581719182</v>
      </c>
      <c r="K125" s="76">
        <v>1842.9523873623941</v>
      </c>
      <c r="L125" s="43">
        <v>1661.271121494417</v>
      </c>
      <c r="M125" s="45"/>
      <c r="N125" s="40"/>
      <c r="O125" s="40">
        <v>2.7675000000000116E-2</v>
      </c>
      <c r="P125" s="40">
        <v>2.4622499999999992E-2</v>
      </c>
      <c r="Q125" s="41">
        <v>2.1570000000000089E-2</v>
      </c>
      <c r="R125" s="46"/>
      <c r="S125" s="40"/>
      <c r="T125" s="40">
        <f t="shared" si="13"/>
        <v>1.0000000000000009E-2</v>
      </c>
      <c r="U125" s="40">
        <f t="shared" si="23"/>
        <v>6.9999999999998952E-3</v>
      </c>
      <c r="V125" s="42">
        <f t="shared" si="24"/>
        <v>4.0000000000000036E-3</v>
      </c>
    </row>
    <row r="126" spans="2:23" ht="15" customHeight="1" x14ac:dyDescent="0.35">
      <c r="B126" s="26">
        <v>2069</v>
      </c>
      <c r="C126" s="44"/>
      <c r="D126" s="76"/>
      <c r="E126" s="76">
        <f t="shared" si="20"/>
        <v>5346.0826882174042</v>
      </c>
      <c r="F126" s="76">
        <f t="shared" si="21"/>
        <v>4806.1435754721224</v>
      </c>
      <c r="G126" s="43">
        <f t="shared" si="22"/>
        <v>4319.439375979372</v>
      </c>
      <c r="H126" s="44"/>
      <c r="I126" s="76"/>
      <c r="J126" s="76">
        <v>2064.346128753637</v>
      </c>
      <c r="K126" s="76">
        <v>1855.8530540739309</v>
      </c>
      <c r="L126" s="43">
        <v>1667.9162059803948</v>
      </c>
      <c r="M126" s="45"/>
      <c r="N126" s="40"/>
      <c r="O126" s="40">
        <v>2.7674999999999894E-2</v>
      </c>
      <c r="P126" s="40">
        <v>2.4622499999999992E-2</v>
      </c>
      <c r="Q126" s="41">
        <v>2.1570000000000089E-2</v>
      </c>
      <c r="R126" s="46"/>
      <c r="S126" s="40"/>
      <c r="T126" s="40">
        <f t="shared" si="13"/>
        <v>9.9999999999997868E-3</v>
      </c>
      <c r="U126" s="40">
        <f t="shared" si="23"/>
        <v>7.0000000000001172E-3</v>
      </c>
      <c r="V126" s="42">
        <f t="shared" si="24"/>
        <v>4.0000000000000036E-3</v>
      </c>
    </row>
    <row r="127" spans="2:23" ht="15" customHeight="1" thickBot="1" x14ac:dyDescent="0.4">
      <c r="B127" s="31">
        <v>2070</v>
      </c>
      <c r="C127" s="47"/>
      <c r="D127" s="77"/>
      <c r="E127" s="77">
        <f t="shared" si="20"/>
        <v>5494.0355266138213</v>
      </c>
      <c r="F127" s="77">
        <f t="shared" si="21"/>
        <v>4924.4828456591849</v>
      </c>
      <c r="G127" s="48">
        <f t="shared" si="22"/>
        <v>4412.6096833192478</v>
      </c>
      <c r="H127" s="47"/>
      <c r="I127" s="77"/>
      <c r="J127" s="77">
        <v>2084.9895900411734</v>
      </c>
      <c r="K127" s="77">
        <v>1868.844025452448</v>
      </c>
      <c r="L127" s="48">
        <v>1674.5878708043165</v>
      </c>
      <c r="M127" s="49"/>
      <c r="N127" s="50"/>
      <c r="O127" s="50">
        <v>2.7675000000000116E-2</v>
      </c>
      <c r="P127" s="50">
        <v>2.4622499999999992E-2</v>
      </c>
      <c r="Q127" s="51">
        <v>2.1570000000000089E-2</v>
      </c>
      <c r="R127" s="52"/>
      <c r="S127" s="50"/>
      <c r="T127" s="50">
        <f t="shared" si="13"/>
        <v>1.0000000000000009E-2</v>
      </c>
      <c r="U127" s="50">
        <f t="shared" si="23"/>
        <v>6.9999999999996732E-3</v>
      </c>
      <c r="V127" s="53">
        <f t="shared" si="24"/>
        <v>4.0000000000000036E-3</v>
      </c>
    </row>
    <row r="128" spans="2:23" x14ac:dyDescent="0.35">
      <c r="B128" s="54"/>
      <c r="D128" s="1" t="s">
        <v>127</v>
      </c>
    </row>
    <row r="129" spans="2:2" x14ac:dyDescent="0.35">
      <c r="B129" s="54"/>
    </row>
    <row r="130" spans="2:2" x14ac:dyDescent="0.35">
      <c r="B130" s="54"/>
    </row>
    <row r="131" spans="2:2" x14ac:dyDescent="0.35">
      <c r="B131" s="54"/>
    </row>
    <row r="132" spans="2:2" x14ac:dyDescent="0.35">
      <c r="B132" s="54"/>
    </row>
    <row r="133" spans="2:2" x14ac:dyDescent="0.35">
      <c r="B133" s="54"/>
    </row>
    <row r="134" spans="2:2" x14ac:dyDescent="0.35">
      <c r="B134" s="54"/>
    </row>
    <row r="135" spans="2:2" x14ac:dyDescent="0.35">
      <c r="B135" s="54"/>
    </row>
    <row r="136" spans="2:2" x14ac:dyDescent="0.35">
      <c r="B136" s="54"/>
    </row>
    <row r="137" spans="2:2" x14ac:dyDescent="0.35">
      <c r="B137" s="54"/>
    </row>
    <row r="138" spans="2:2" x14ac:dyDescent="0.35">
      <c r="B138" s="54"/>
    </row>
    <row r="139" spans="2:2" x14ac:dyDescent="0.35">
      <c r="B139" s="54"/>
    </row>
    <row r="140" spans="2:2" x14ac:dyDescent="0.35">
      <c r="B140" s="54"/>
    </row>
    <row r="141" spans="2:2" x14ac:dyDescent="0.35">
      <c r="B141" s="54"/>
    </row>
    <row r="142" spans="2:2" x14ac:dyDescent="0.35">
      <c r="B142" s="54"/>
    </row>
  </sheetData>
  <mergeCells count="5">
    <mergeCell ref="B4:B5"/>
    <mergeCell ref="C4:G4"/>
    <mergeCell ref="H4:L4"/>
    <mergeCell ref="M4:Q4"/>
    <mergeCell ref="R4:V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X119"/>
  <sheetViews>
    <sheetView topLeftCell="A39" workbookViewId="0">
      <selection activeCell="E60" sqref="E60"/>
    </sheetView>
  </sheetViews>
  <sheetFormatPr baseColWidth="10" defaultColWidth="11.453125" defaultRowHeight="14.5" x14ac:dyDescent="0.35"/>
  <cols>
    <col min="1" max="1" width="1.81640625" style="1" customWidth="1"/>
    <col min="2" max="2" width="9.7265625" style="1" customWidth="1"/>
    <col min="3" max="12" width="13" style="1" customWidth="1"/>
    <col min="13" max="16384" width="11.453125" style="1"/>
  </cols>
  <sheetData>
    <row r="1" spans="2:23" x14ac:dyDescent="0.35">
      <c r="B1" s="8" t="s">
        <v>8</v>
      </c>
    </row>
    <row r="2" spans="2:23" x14ac:dyDescent="0.35">
      <c r="B2" s="1" t="s">
        <v>0</v>
      </c>
    </row>
    <row r="3" spans="2:23" ht="15" thickBot="1" x14ac:dyDescent="0.4"/>
    <row r="4" spans="2:23" ht="19.5" customHeight="1" x14ac:dyDescent="0.35">
      <c r="B4" s="535" t="s">
        <v>1</v>
      </c>
      <c r="C4" s="537" t="s">
        <v>128</v>
      </c>
      <c r="D4" s="538"/>
      <c r="E4" s="538"/>
      <c r="F4" s="538"/>
      <c r="G4" s="539"/>
      <c r="H4" s="537" t="s">
        <v>42</v>
      </c>
      <c r="I4" s="531"/>
      <c r="J4" s="538"/>
      <c r="K4" s="538"/>
      <c r="L4" s="539"/>
      <c r="M4" s="537" t="s">
        <v>2</v>
      </c>
      <c r="N4" s="531"/>
      <c r="O4" s="538"/>
      <c r="P4" s="538"/>
      <c r="Q4" s="539"/>
      <c r="R4" s="531" t="s">
        <v>3</v>
      </c>
      <c r="S4" s="531"/>
      <c r="T4" s="538"/>
      <c r="U4" s="538"/>
      <c r="V4" s="540"/>
    </row>
    <row r="5" spans="2:23" ht="19.5" customHeight="1" thickBot="1" x14ac:dyDescent="0.4">
      <c r="B5" s="536"/>
      <c r="C5" s="2"/>
      <c r="D5" s="3"/>
      <c r="E5" s="3" t="s">
        <v>4</v>
      </c>
      <c r="F5" s="3" t="s">
        <v>64</v>
      </c>
      <c r="G5" s="4" t="s">
        <v>121</v>
      </c>
      <c r="H5" s="2"/>
      <c r="I5" s="5"/>
      <c r="J5" s="3" t="s">
        <v>4</v>
      </c>
      <c r="K5" s="3" t="s">
        <v>64</v>
      </c>
      <c r="L5" s="4" t="s">
        <v>121</v>
      </c>
      <c r="M5" s="2"/>
      <c r="N5" s="5"/>
      <c r="O5" s="3" t="s">
        <v>4</v>
      </c>
      <c r="P5" s="3" t="s">
        <v>64</v>
      </c>
      <c r="Q5" s="4" t="s">
        <v>121</v>
      </c>
      <c r="R5" s="5"/>
      <c r="S5" s="5"/>
      <c r="T5" s="3" t="s">
        <v>4</v>
      </c>
      <c r="U5" s="3" t="s">
        <v>64</v>
      </c>
      <c r="V5" s="6" t="s">
        <v>121</v>
      </c>
    </row>
    <row r="6" spans="2:23" ht="15" customHeight="1" x14ac:dyDescent="0.35">
      <c r="B6" s="18">
        <v>1972</v>
      </c>
      <c r="C6" s="33"/>
      <c r="D6" s="72"/>
      <c r="E6" s="72">
        <v>1220.7873381944244</v>
      </c>
      <c r="F6" s="72">
        <v>1220.7873381944244</v>
      </c>
      <c r="G6" s="34">
        <v>1220.7873381944244</v>
      </c>
      <c r="H6" s="73"/>
      <c r="I6" s="304"/>
      <c r="J6" s="72">
        <v>24607.339142921013</v>
      </c>
      <c r="K6" s="72">
        <v>24607.339142921013</v>
      </c>
      <c r="L6" s="34">
        <v>24607.339142921013</v>
      </c>
      <c r="M6" s="35"/>
      <c r="N6" s="38"/>
      <c r="O6" s="36"/>
      <c r="P6" s="36"/>
      <c r="Q6" s="37"/>
      <c r="R6" s="38"/>
      <c r="S6" s="38"/>
      <c r="T6" s="36"/>
      <c r="U6" s="36"/>
      <c r="V6" s="39"/>
      <c r="W6" s="71"/>
    </row>
    <row r="7" spans="2:23" ht="15" customHeight="1" x14ac:dyDescent="0.35">
      <c r="B7" s="18">
        <v>1973</v>
      </c>
      <c r="C7" s="33"/>
      <c r="D7" s="72"/>
      <c r="E7" s="72">
        <v>1363.4796183286408</v>
      </c>
      <c r="F7" s="72">
        <v>1363.4796183286408</v>
      </c>
      <c r="G7" s="34">
        <v>1363.4796183286408</v>
      </c>
      <c r="H7" s="73"/>
      <c r="I7" s="304"/>
      <c r="J7" s="72">
        <v>24971.36895140096</v>
      </c>
      <c r="K7" s="72">
        <v>24971.36895140096</v>
      </c>
      <c r="L7" s="34">
        <v>24971.36895140096</v>
      </c>
      <c r="M7" s="35"/>
      <c r="N7" s="38"/>
      <c r="O7" s="36">
        <f t="shared" ref="O7:Q7" si="0">E7/E6-1</f>
        <v>0.11688545225678859</v>
      </c>
      <c r="P7" s="36">
        <f t="shared" si="0"/>
        <v>0.11688545225678859</v>
      </c>
      <c r="Q7" s="37">
        <f t="shared" si="0"/>
        <v>0.11688545225678859</v>
      </c>
      <c r="R7" s="38"/>
      <c r="S7" s="38"/>
      <c r="T7" s="36">
        <f t="shared" ref="T7" si="1">J7/J6-1</f>
        <v>1.4793546200409402E-2</v>
      </c>
      <c r="U7" s="36">
        <f t="shared" ref="U7" si="2">K7/K6-1</f>
        <v>1.4793546200409402E-2</v>
      </c>
      <c r="V7" s="39">
        <f t="shared" ref="V7" si="3">L7/L6-1</f>
        <v>1.4793546200409402E-2</v>
      </c>
      <c r="W7" s="71"/>
    </row>
    <row r="8" spans="2:23" ht="15" customHeight="1" x14ac:dyDescent="0.35">
      <c r="B8" s="18">
        <v>1974</v>
      </c>
      <c r="C8" s="33"/>
      <c r="D8" s="72"/>
      <c r="E8" s="72">
        <v>1648.8641785970729</v>
      </c>
      <c r="F8" s="72">
        <v>1648.8641785970729</v>
      </c>
      <c r="G8" s="34">
        <v>1648.8641785970729</v>
      </c>
      <c r="H8" s="73"/>
      <c r="I8" s="304"/>
      <c r="J8" s="72">
        <v>26013.104474307842</v>
      </c>
      <c r="K8" s="72">
        <v>26013.104474307842</v>
      </c>
      <c r="L8" s="34">
        <v>26013.104474307842</v>
      </c>
      <c r="M8" s="35"/>
      <c r="N8" s="38"/>
      <c r="O8" s="36">
        <f t="shared" ref="O8:O58" si="4">E8/E7-1</f>
        <v>0.20930606987602629</v>
      </c>
      <c r="P8" s="36">
        <f t="shared" ref="P8:P58" si="5">F8/F7-1</f>
        <v>0.20930606987602629</v>
      </c>
      <c r="Q8" s="37">
        <f t="shared" ref="Q8:Q58" si="6">G8/G7-1</f>
        <v>0.20930606987602629</v>
      </c>
      <c r="R8" s="38"/>
      <c r="S8" s="38"/>
      <c r="T8" s="36">
        <f t="shared" ref="T8:T58" si="7">J8/J7-1</f>
        <v>4.1717197200293654E-2</v>
      </c>
      <c r="U8" s="36">
        <f t="shared" ref="U8:U58" si="8">K8/K7-1</f>
        <v>4.1717197200293654E-2</v>
      </c>
      <c r="V8" s="39">
        <f t="shared" ref="V8:V58" si="9">L8/L7-1</f>
        <v>4.1717197200293654E-2</v>
      </c>
      <c r="W8" s="71"/>
    </row>
    <row r="9" spans="2:23" ht="15" customHeight="1" x14ac:dyDescent="0.35">
      <c r="B9" s="18">
        <v>1975</v>
      </c>
      <c r="C9" s="33"/>
      <c r="D9" s="72"/>
      <c r="E9" s="72">
        <v>2029.3586317395802</v>
      </c>
      <c r="F9" s="72">
        <v>2029.3586317395802</v>
      </c>
      <c r="G9" s="34">
        <v>2029.3586317395802</v>
      </c>
      <c r="H9" s="73"/>
      <c r="I9" s="304"/>
      <c r="J9" s="72">
        <v>28593.691663526184</v>
      </c>
      <c r="K9" s="72">
        <v>28593.691663526184</v>
      </c>
      <c r="L9" s="34">
        <v>28593.691663526184</v>
      </c>
      <c r="M9" s="35"/>
      <c r="N9" s="38"/>
      <c r="O9" s="36">
        <f t="shared" si="4"/>
        <v>0.23076154972706675</v>
      </c>
      <c r="P9" s="36">
        <f t="shared" si="5"/>
        <v>0.23076154972706675</v>
      </c>
      <c r="Q9" s="37">
        <f t="shared" si="6"/>
        <v>0.23076154972706675</v>
      </c>
      <c r="R9" s="38"/>
      <c r="S9" s="38"/>
      <c r="T9" s="36">
        <f t="shared" si="7"/>
        <v>9.9203353131768202E-2</v>
      </c>
      <c r="U9" s="36">
        <f t="shared" si="8"/>
        <v>9.9203353131768202E-2</v>
      </c>
      <c r="V9" s="39">
        <f t="shared" si="9"/>
        <v>9.9203353131768202E-2</v>
      </c>
      <c r="W9" s="71"/>
    </row>
    <row r="10" spans="2:23" ht="15" customHeight="1" x14ac:dyDescent="0.35">
      <c r="B10" s="18">
        <v>1976</v>
      </c>
      <c r="C10" s="33"/>
      <c r="D10" s="72"/>
      <c r="E10" s="72">
        <v>2394.0105830107768</v>
      </c>
      <c r="F10" s="72">
        <v>2394.0105830107768</v>
      </c>
      <c r="G10" s="34">
        <v>2394.0105830107768</v>
      </c>
      <c r="H10" s="73"/>
      <c r="I10" s="304"/>
      <c r="J10" s="72">
        <v>34310.726781977057</v>
      </c>
      <c r="K10" s="72">
        <v>34310.726781977057</v>
      </c>
      <c r="L10" s="34">
        <v>34310.726781977057</v>
      </c>
      <c r="M10" s="35"/>
      <c r="N10" s="38"/>
      <c r="O10" s="36">
        <f t="shared" si="4"/>
        <v>0.17968827469327797</v>
      </c>
      <c r="P10" s="36">
        <f t="shared" si="5"/>
        <v>0.17968827469327797</v>
      </c>
      <c r="Q10" s="37">
        <f t="shared" si="6"/>
        <v>0.17968827469327797</v>
      </c>
      <c r="R10" s="38"/>
      <c r="S10" s="38"/>
      <c r="T10" s="36">
        <f t="shared" si="7"/>
        <v>0.19994043391548022</v>
      </c>
      <c r="U10" s="36">
        <f t="shared" si="8"/>
        <v>0.19994043391548022</v>
      </c>
      <c r="V10" s="39">
        <f t="shared" si="9"/>
        <v>0.19994043391548022</v>
      </c>
      <c r="W10" s="71"/>
    </row>
    <row r="11" spans="2:23" ht="15" customHeight="1" x14ac:dyDescent="0.35">
      <c r="B11" s="18">
        <v>1977</v>
      </c>
      <c r="C11" s="33"/>
      <c r="D11" s="72"/>
      <c r="E11" s="72">
        <v>2720.6112595795153</v>
      </c>
      <c r="F11" s="72">
        <v>2720.6112595795153</v>
      </c>
      <c r="G11" s="34">
        <v>2720.6112595795153</v>
      </c>
      <c r="H11" s="73"/>
      <c r="I11" s="304"/>
      <c r="J11" s="72">
        <v>38824.905410922489</v>
      </c>
      <c r="K11" s="72">
        <v>38824.905410922489</v>
      </c>
      <c r="L11" s="34">
        <v>38824.905410922489</v>
      </c>
      <c r="M11" s="35"/>
      <c r="N11" s="38"/>
      <c r="O11" s="36">
        <f t="shared" si="4"/>
        <v>0.13642407384765853</v>
      </c>
      <c r="P11" s="36">
        <f t="shared" si="5"/>
        <v>0.13642407384765853</v>
      </c>
      <c r="Q11" s="37">
        <f t="shared" si="6"/>
        <v>0.13642407384765853</v>
      </c>
      <c r="R11" s="38"/>
      <c r="S11" s="38"/>
      <c r="T11" s="36">
        <f t="shared" si="7"/>
        <v>0.13156756071155762</v>
      </c>
      <c r="U11" s="36">
        <f t="shared" si="8"/>
        <v>0.13156756071155762</v>
      </c>
      <c r="V11" s="39">
        <f t="shared" si="9"/>
        <v>0.13156756071155762</v>
      </c>
      <c r="W11" s="71"/>
    </row>
    <row r="12" spans="2:23" ht="15" customHeight="1" x14ac:dyDescent="0.35">
      <c r="B12" s="18">
        <v>1978</v>
      </c>
      <c r="C12" s="33"/>
      <c r="D12" s="72"/>
      <c r="E12" s="72">
        <v>3037.699117472639</v>
      </c>
      <c r="F12" s="72">
        <v>3037.699117472639</v>
      </c>
      <c r="G12" s="34">
        <v>3037.699117472639</v>
      </c>
      <c r="H12" s="73"/>
      <c r="I12" s="304"/>
      <c r="J12" s="72">
        <v>42921.960167617632</v>
      </c>
      <c r="K12" s="72">
        <v>42921.960167617632</v>
      </c>
      <c r="L12" s="34">
        <v>42921.960167617632</v>
      </c>
      <c r="M12" s="35"/>
      <c r="N12" s="38"/>
      <c r="O12" s="36">
        <f t="shared" si="4"/>
        <v>0.11655022626868461</v>
      </c>
      <c r="P12" s="36">
        <f t="shared" si="5"/>
        <v>0.11655022626868461</v>
      </c>
      <c r="Q12" s="37">
        <f t="shared" si="6"/>
        <v>0.11655022626868461</v>
      </c>
      <c r="R12" s="38"/>
      <c r="S12" s="38"/>
      <c r="T12" s="36">
        <f t="shared" si="7"/>
        <v>0.10552645816730122</v>
      </c>
      <c r="U12" s="36">
        <f t="shared" si="8"/>
        <v>0.10552645816730122</v>
      </c>
      <c r="V12" s="39">
        <f t="shared" si="9"/>
        <v>0.10552645816730122</v>
      </c>
      <c r="W12" s="71"/>
    </row>
    <row r="13" spans="2:23" ht="15" customHeight="1" x14ac:dyDescent="0.35">
      <c r="B13" s="18">
        <v>1979</v>
      </c>
      <c r="C13" s="33"/>
      <c r="D13" s="72"/>
      <c r="E13" s="72">
        <v>3440.4023434462933</v>
      </c>
      <c r="F13" s="72">
        <v>3440.4023434462933</v>
      </c>
      <c r="G13" s="34">
        <v>3440.4023434462933</v>
      </c>
      <c r="H13" s="73"/>
      <c r="I13" s="304"/>
      <c r="J13" s="72">
        <v>46701.830185155792</v>
      </c>
      <c r="K13" s="72">
        <v>46701.830185155792</v>
      </c>
      <c r="L13" s="34">
        <v>46701.830185155792</v>
      </c>
      <c r="M13" s="35"/>
      <c r="N13" s="38"/>
      <c r="O13" s="36">
        <f t="shared" si="4"/>
        <v>0.13256850346281257</v>
      </c>
      <c r="P13" s="36">
        <f t="shared" si="5"/>
        <v>0.13256850346281257</v>
      </c>
      <c r="Q13" s="37">
        <f t="shared" si="6"/>
        <v>0.13256850346281257</v>
      </c>
      <c r="R13" s="38"/>
      <c r="S13" s="38"/>
      <c r="T13" s="36">
        <f t="shared" si="7"/>
        <v>8.8063779071997583E-2</v>
      </c>
      <c r="U13" s="36">
        <f t="shared" si="8"/>
        <v>8.8063779071997583E-2</v>
      </c>
      <c r="V13" s="39">
        <f t="shared" si="9"/>
        <v>8.8063779071997583E-2</v>
      </c>
      <c r="W13" s="71"/>
    </row>
    <row r="14" spans="2:23" ht="15" customHeight="1" x14ac:dyDescent="0.35">
      <c r="B14" s="18">
        <v>1980</v>
      </c>
      <c r="C14" s="33"/>
      <c r="D14" s="72"/>
      <c r="E14" s="72">
        <v>3852.6000942134924</v>
      </c>
      <c r="F14" s="72">
        <v>3852.6000942134924</v>
      </c>
      <c r="G14" s="34">
        <v>3852.6000942134924</v>
      </c>
      <c r="H14" s="73"/>
      <c r="I14" s="304"/>
      <c r="J14" s="72">
        <v>50716.619899909027</v>
      </c>
      <c r="K14" s="72">
        <v>50716.619899909027</v>
      </c>
      <c r="L14" s="34">
        <v>50716.619899909027</v>
      </c>
      <c r="M14" s="35"/>
      <c r="N14" s="38"/>
      <c r="O14" s="36">
        <f t="shared" si="4"/>
        <v>0.11981091442761183</v>
      </c>
      <c r="P14" s="36">
        <f t="shared" si="5"/>
        <v>0.11981091442761183</v>
      </c>
      <c r="Q14" s="37">
        <f t="shared" si="6"/>
        <v>0.11981091442761183</v>
      </c>
      <c r="R14" s="38"/>
      <c r="S14" s="38"/>
      <c r="T14" s="36">
        <f t="shared" si="7"/>
        <v>8.5966432125594405E-2</v>
      </c>
      <c r="U14" s="36">
        <f t="shared" si="8"/>
        <v>8.5966432125594405E-2</v>
      </c>
      <c r="V14" s="39">
        <f t="shared" si="9"/>
        <v>8.5966432125594405E-2</v>
      </c>
      <c r="W14" s="71"/>
    </row>
    <row r="15" spans="2:23" ht="15" customHeight="1" x14ac:dyDescent="0.35">
      <c r="B15" s="18">
        <v>1981</v>
      </c>
      <c r="C15" s="33"/>
      <c r="D15" s="72"/>
      <c r="E15" s="72">
        <v>4439.2300105037366</v>
      </c>
      <c r="F15" s="72">
        <v>4439.2300105037366</v>
      </c>
      <c r="G15" s="34">
        <v>4439.2300105037366</v>
      </c>
      <c r="H15" s="73"/>
      <c r="I15" s="304"/>
      <c r="J15" s="72">
        <v>50825.378565973071</v>
      </c>
      <c r="K15" s="72">
        <v>50825.378565973071</v>
      </c>
      <c r="L15" s="34">
        <v>50825.378565973071</v>
      </c>
      <c r="M15" s="35"/>
      <c r="N15" s="38"/>
      <c r="O15" s="36">
        <f t="shared" si="4"/>
        <v>0.15226857237826152</v>
      </c>
      <c r="P15" s="36">
        <f t="shared" si="5"/>
        <v>0.15226857237826152</v>
      </c>
      <c r="Q15" s="37">
        <f t="shared" si="6"/>
        <v>0.15226857237826152</v>
      </c>
      <c r="R15" s="38"/>
      <c r="S15" s="38"/>
      <c r="T15" s="36">
        <f t="shared" si="7"/>
        <v>2.1444383769795294E-3</v>
      </c>
      <c r="U15" s="36">
        <f t="shared" si="8"/>
        <v>2.1444383769795294E-3</v>
      </c>
      <c r="V15" s="39">
        <f t="shared" si="9"/>
        <v>2.1444383769795294E-3</v>
      </c>
      <c r="W15" s="71"/>
    </row>
    <row r="16" spans="2:23" ht="15" customHeight="1" x14ac:dyDescent="0.35">
      <c r="B16" s="18">
        <v>1982</v>
      </c>
      <c r="C16" s="33"/>
      <c r="D16" s="72"/>
      <c r="E16" s="72">
        <v>5301.6950806226632</v>
      </c>
      <c r="F16" s="72">
        <v>5301.6950806226632</v>
      </c>
      <c r="G16" s="34">
        <v>5301.6950806226632</v>
      </c>
      <c r="H16" s="73"/>
      <c r="I16" s="304"/>
      <c r="J16" s="72">
        <v>57171.562236467013</v>
      </c>
      <c r="K16" s="72">
        <v>57171.562236467013</v>
      </c>
      <c r="L16" s="34">
        <v>57171.562236467013</v>
      </c>
      <c r="M16" s="35"/>
      <c r="N16" s="38"/>
      <c r="O16" s="36">
        <f t="shared" si="4"/>
        <v>0.1942825823573533</v>
      </c>
      <c r="P16" s="36">
        <f t="shared" si="5"/>
        <v>0.1942825823573533</v>
      </c>
      <c r="Q16" s="37">
        <f t="shared" si="6"/>
        <v>0.1942825823573533</v>
      </c>
      <c r="R16" s="38"/>
      <c r="S16" s="38"/>
      <c r="T16" s="36">
        <f t="shared" si="7"/>
        <v>0.12486249683819617</v>
      </c>
      <c r="U16" s="36">
        <f t="shared" si="8"/>
        <v>0.12486249683819617</v>
      </c>
      <c r="V16" s="39">
        <f t="shared" si="9"/>
        <v>0.12486249683819617</v>
      </c>
      <c r="W16" s="71"/>
    </row>
    <row r="17" spans="2:23" ht="15" customHeight="1" x14ac:dyDescent="0.35">
      <c r="B17" s="18">
        <v>1983</v>
      </c>
      <c r="C17" s="33"/>
      <c r="D17" s="72"/>
      <c r="E17" s="72">
        <v>6072.032160644676</v>
      </c>
      <c r="F17" s="72">
        <v>6072.032160644676</v>
      </c>
      <c r="G17" s="34">
        <v>6072.032160644676</v>
      </c>
      <c r="H17" s="73"/>
      <c r="I17" s="304"/>
      <c r="J17" s="72">
        <v>63166.789392874729</v>
      </c>
      <c r="K17" s="72">
        <v>63166.789392874729</v>
      </c>
      <c r="L17" s="34">
        <v>63166.789392874729</v>
      </c>
      <c r="M17" s="35"/>
      <c r="N17" s="38"/>
      <c r="O17" s="36">
        <f t="shared" si="4"/>
        <v>0.1453001480295506</v>
      </c>
      <c r="P17" s="36">
        <f t="shared" si="5"/>
        <v>0.1453001480295506</v>
      </c>
      <c r="Q17" s="37">
        <f t="shared" si="6"/>
        <v>0.1453001480295506</v>
      </c>
      <c r="R17" s="38"/>
      <c r="S17" s="38"/>
      <c r="T17" s="36">
        <f t="shared" si="7"/>
        <v>0.10486379804719848</v>
      </c>
      <c r="U17" s="36">
        <f t="shared" si="8"/>
        <v>0.10486379804719848</v>
      </c>
      <c r="V17" s="39">
        <f t="shared" si="9"/>
        <v>0.10486379804719848</v>
      </c>
      <c r="W17" s="71"/>
    </row>
    <row r="18" spans="2:23" ht="15" customHeight="1" x14ac:dyDescent="0.35">
      <c r="B18" s="18">
        <v>1984</v>
      </c>
      <c r="C18" s="33"/>
      <c r="D18" s="72"/>
      <c r="E18" s="72">
        <v>6767.6570262989808</v>
      </c>
      <c r="F18" s="72">
        <v>6767.6570262989808</v>
      </c>
      <c r="G18" s="34">
        <v>6767.6570262989808</v>
      </c>
      <c r="H18" s="73"/>
      <c r="I18" s="304"/>
      <c r="J18" s="72">
        <v>68139.083506998199</v>
      </c>
      <c r="K18" s="72">
        <v>68139.083506998199</v>
      </c>
      <c r="L18" s="34">
        <v>68139.083506998199</v>
      </c>
      <c r="M18" s="35"/>
      <c r="N18" s="38"/>
      <c r="O18" s="36">
        <f t="shared" si="4"/>
        <v>0.11456211812627304</v>
      </c>
      <c r="P18" s="36">
        <f t="shared" si="5"/>
        <v>0.11456211812627304</v>
      </c>
      <c r="Q18" s="37">
        <f t="shared" si="6"/>
        <v>0.11456211812627304</v>
      </c>
      <c r="R18" s="38"/>
      <c r="S18" s="38"/>
      <c r="T18" s="36">
        <f t="shared" si="7"/>
        <v>7.8716904276986188E-2</v>
      </c>
      <c r="U18" s="36">
        <f t="shared" si="8"/>
        <v>7.8716904276986188E-2</v>
      </c>
      <c r="V18" s="39">
        <f t="shared" si="9"/>
        <v>7.8716904276986188E-2</v>
      </c>
      <c r="W18" s="71"/>
    </row>
    <row r="19" spans="2:23" ht="15" customHeight="1" x14ac:dyDescent="0.35">
      <c r="B19" s="18">
        <v>1985</v>
      </c>
      <c r="C19" s="33"/>
      <c r="D19" s="72"/>
      <c r="E19" s="72">
        <v>7370.531909866042</v>
      </c>
      <c r="F19" s="72">
        <v>7370.531909866042</v>
      </c>
      <c r="G19" s="34">
        <v>7370.531909866042</v>
      </c>
      <c r="H19" s="73"/>
      <c r="I19" s="304"/>
      <c r="J19" s="72">
        <v>70861.793352243782</v>
      </c>
      <c r="K19" s="72">
        <v>70861.793352243782</v>
      </c>
      <c r="L19" s="34">
        <v>70861.793352243782</v>
      </c>
      <c r="M19" s="35"/>
      <c r="N19" s="38"/>
      <c r="O19" s="36">
        <f t="shared" si="4"/>
        <v>8.9081772498857736E-2</v>
      </c>
      <c r="P19" s="36">
        <f t="shared" si="5"/>
        <v>8.9081772498857736E-2</v>
      </c>
      <c r="Q19" s="37">
        <f t="shared" si="6"/>
        <v>8.9081772498857736E-2</v>
      </c>
      <c r="R19" s="38"/>
      <c r="S19" s="38"/>
      <c r="T19" s="36">
        <f t="shared" si="7"/>
        <v>3.9958122491711379E-2</v>
      </c>
      <c r="U19" s="36">
        <f t="shared" si="8"/>
        <v>3.9958122491711379E-2</v>
      </c>
      <c r="V19" s="39">
        <f t="shared" si="9"/>
        <v>3.9958122491711379E-2</v>
      </c>
      <c r="W19" s="71"/>
    </row>
    <row r="20" spans="2:23" ht="15" customHeight="1" x14ac:dyDescent="0.35">
      <c r="B20" s="18">
        <v>1986</v>
      </c>
      <c r="C20" s="33"/>
      <c r="D20" s="72"/>
      <c r="E20" s="72">
        <v>8050.6984451724711</v>
      </c>
      <c r="F20" s="72">
        <v>8050.6984451724711</v>
      </c>
      <c r="G20" s="34">
        <v>8050.6984451724711</v>
      </c>
      <c r="H20" s="73"/>
      <c r="I20" s="304"/>
      <c r="J20" s="72">
        <v>73857.048556536465</v>
      </c>
      <c r="K20" s="72">
        <v>73857.048556536465</v>
      </c>
      <c r="L20" s="34">
        <v>73857.048556536465</v>
      </c>
      <c r="M20" s="35"/>
      <c r="N20" s="38"/>
      <c r="O20" s="36">
        <f t="shared" si="4"/>
        <v>9.2281879194630712E-2</v>
      </c>
      <c r="P20" s="36">
        <f t="shared" si="5"/>
        <v>9.2281879194630712E-2</v>
      </c>
      <c r="Q20" s="37">
        <f t="shared" si="6"/>
        <v>9.2281879194630712E-2</v>
      </c>
      <c r="R20" s="38"/>
      <c r="S20" s="38"/>
      <c r="T20" s="36">
        <f t="shared" si="7"/>
        <v>4.2268972638100033E-2</v>
      </c>
      <c r="U20" s="36">
        <f t="shared" si="8"/>
        <v>4.2268972638100033E-2</v>
      </c>
      <c r="V20" s="39">
        <f t="shared" si="9"/>
        <v>4.2268972638100033E-2</v>
      </c>
      <c r="W20" s="71"/>
    </row>
    <row r="21" spans="2:23" ht="15" customHeight="1" x14ac:dyDescent="0.35">
      <c r="B21" s="18">
        <v>1987</v>
      </c>
      <c r="C21" s="33"/>
      <c r="D21" s="72"/>
      <c r="E21" s="72">
        <v>8322.7650592950449</v>
      </c>
      <c r="F21" s="72">
        <v>8322.7650592950449</v>
      </c>
      <c r="G21" s="34">
        <v>8322.7650592950449</v>
      </c>
      <c r="H21" s="73"/>
      <c r="I21" s="304"/>
      <c r="J21" s="72">
        <v>73785.363153998012</v>
      </c>
      <c r="K21" s="72">
        <v>73785.363153998012</v>
      </c>
      <c r="L21" s="34">
        <v>73785.363153998012</v>
      </c>
      <c r="M21" s="35"/>
      <c r="N21" s="38"/>
      <c r="O21" s="36">
        <f t="shared" si="4"/>
        <v>3.3794162826421115E-2</v>
      </c>
      <c r="P21" s="36">
        <f t="shared" si="5"/>
        <v>3.3794162826421115E-2</v>
      </c>
      <c r="Q21" s="37">
        <f t="shared" si="6"/>
        <v>3.3794162826421115E-2</v>
      </c>
      <c r="R21" s="38"/>
      <c r="S21" s="38"/>
      <c r="T21" s="36">
        <f t="shared" si="7"/>
        <v>-9.7059663145870889E-4</v>
      </c>
      <c r="U21" s="36">
        <f t="shared" si="8"/>
        <v>-9.7059663145870889E-4</v>
      </c>
      <c r="V21" s="39">
        <f t="shared" si="9"/>
        <v>-9.7059663145870889E-4</v>
      </c>
      <c r="W21" s="71"/>
    </row>
    <row r="22" spans="2:23" ht="15" customHeight="1" x14ac:dyDescent="0.35">
      <c r="B22" s="18">
        <v>1988</v>
      </c>
      <c r="C22" s="33"/>
      <c r="D22" s="72"/>
      <c r="E22" s="72">
        <v>8607.1983376959161</v>
      </c>
      <c r="F22" s="72">
        <v>8607.1983376959161</v>
      </c>
      <c r="G22" s="34">
        <v>8607.1983376959161</v>
      </c>
      <c r="H22" s="73"/>
      <c r="I22" s="304"/>
      <c r="J22" s="72">
        <v>74461.928278961728</v>
      </c>
      <c r="K22" s="72">
        <v>74461.928278961728</v>
      </c>
      <c r="L22" s="34">
        <v>74461.928278961728</v>
      </c>
      <c r="M22" s="35"/>
      <c r="N22" s="38"/>
      <c r="O22" s="36">
        <f t="shared" si="4"/>
        <v>3.4175334323922835E-2</v>
      </c>
      <c r="P22" s="36">
        <f t="shared" si="5"/>
        <v>3.4175334323922835E-2</v>
      </c>
      <c r="Q22" s="37">
        <f t="shared" si="6"/>
        <v>3.4175334323922835E-2</v>
      </c>
      <c r="R22" s="38"/>
      <c r="S22" s="38"/>
      <c r="T22" s="36">
        <f t="shared" si="7"/>
        <v>9.1693676908746191E-3</v>
      </c>
      <c r="U22" s="36">
        <f t="shared" si="8"/>
        <v>9.1693676908746191E-3</v>
      </c>
      <c r="V22" s="39">
        <f t="shared" si="9"/>
        <v>9.1693676908746191E-3</v>
      </c>
      <c r="W22" s="71"/>
    </row>
    <row r="23" spans="2:23" ht="15" customHeight="1" x14ac:dyDescent="0.35">
      <c r="B23" s="18">
        <v>1989</v>
      </c>
      <c r="C23" s="33"/>
      <c r="D23" s="72"/>
      <c r="E23" s="72">
        <v>8891.6316160967854</v>
      </c>
      <c r="F23" s="72">
        <v>8891.6316160967854</v>
      </c>
      <c r="G23" s="34">
        <v>8891.6316160967854</v>
      </c>
      <c r="H23" s="73"/>
      <c r="I23" s="304"/>
      <c r="J23" s="72">
        <v>74917.044180031618</v>
      </c>
      <c r="K23" s="72">
        <v>74917.044180031618</v>
      </c>
      <c r="L23" s="34">
        <v>74917.044180031618</v>
      </c>
      <c r="M23" s="35"/>
      <c r="N23" s="38"/>
      <c r="O23" s="36">
        <f t="shared" si="4"/>
        <v>3.3045977011494143E-2</v>
      </c>
      <c r="P23" s="36">
        <f t="shared" si="5"/>
        <v>3.3045977011494143E-2</v>
      </c>
      <c r="Q23" s="37">
        <f t="shared" si="6"/>
        <v>3.3045977011494143E-2</v>
      </c>
      <c r="R23" s="38"/>
      <c r="S23" s="38"/>
      <c r="T23" s="36">
        <f t="shared" si="7"/>
        <v>6.1120617151473322E-3</v>
      </c>
      <c r="U23" s="36">
        <f t="shared" si="8"/>
        <v>6.1120617151473322E-3</v>
      </c>
      <c r="V23" s="39">
        <f t="shared" si="9"/>
        <v>6.1120617151473322E-3</v>
      </c>
      <c r="W23" s="71"/>
    </row>
    <row r="24" spans="2:23" ht="15" customHeight="1" x14ac:dyDescent="0.35">
      <c r="B24" s="18">
        <v>1990</v>
      </c>
      <c r="C24" s="33"/>
      <c r="D24" s="72"/>
      <c r="E24" s="72">
        <v>9247.1732140978747</v>
      </c>
      <c r="F24" s="72">
        <v>9247.1732140978747</v>
      </c>
      <c r="G24" s="34">
        <v>9247.1732140978747</v>
      </c>
      <c r="H24" s="73"/>
      <c r="I24" s="304"/>
      <c r="J24" s="72">
        <v>75808.658967948038</v>
      </c>
      <c r="K24" s="72">
        <v>75808.658967948038</v>
      </c>
      <c r="L24" s="34">
        <v>75808.658967948038</v>
      </c>
      <c r="M24" s="35"/>
      <c r="N24" s="38"/>
      <c r="O24" s="36">
        <f t="shared" si="4"/>
        <v>3.9986091794158574E-2</v>
      </c>
      <c r="P24" s="36">
        <f t="shared" si="5"/>
        <v>3.9986091794158574E-2</v>
      </c>
      <c r="Q24" s="37">
        <f t="shared" si="6"/>
        <v>3.9986091794158574E-2</v>
      </c>
      <c r="R24" s="38"/>
      <c r="S24" s="38"/>
      <c r="T24" s="36">
        <f t="shared" si="7"/>
        <v>1.1901361001026567E-2</v>
      </c>
      <c r="U24" s="36">
        <f t="shared" si="8"/>
        <v>1.1901361001026567E-2</v>
      </c>
      <c r="V24" s="39">
        <f t="shared" si="9"/>
        <v>1.1901361001026567E-2</v>
      </c>
      <c r="W24" s="71"/>
    </row>
    <row r="25" spans="2:23" ht="15" customHeight="1" x14ac:dyDescent="0.35">
      <c r="B25" s="18">
        <v>1991</v>
      </c>
      <c r="C25" s="33"/>
      <c r="D25" s="72"/>
      <c r="E25" s="72">
        <v>9670.7314656296076</v>
      </c>
      <c r="F25" s="72">
        <v>9670.7314656296076</v>
      </c>
      <c r="G25" s="34">
        <v>9670.7314656296076</v>
      </c>
      <c r="H25" s="73"/>
      <c r="I25" s="304"/>
      <c r="J25" s="72">
        <v>75866.396102331579</v>
      </c>
      <c r="K25" s="72">
        <v>75866.396102331579</v>
      </c>
      <c r="L25" s="34">
        <v>75866.396102331579</v>
      </c>
      <c r="M25" s="35"/>
      <c r="N25" s="38"/>
      <c r="O25" s="36">
        <f t="shared" si="4"/>
        <v>4.5804078903376899E-2</v>
      </c>
      <c r="P25" s="36">
        <f t="shared" si="5"/>
        <v>4.5804078903376899E-2</v>
      </c>
      <c r="Q25" s="37">
        <f t="shared" si="6"/>
        <v>4.5804078903376899E-2</v>
      </c>
      <c r="R25" s="38"/>
      <c r="S25" s="38"/>
      <c r="T25" s="36">
        <f t="shared" si="7"/>
        <v>7.6161661701412697E-4</v>
      </c>
      <c r="U25" s="36">
        <f t="shared" si="8"/>
        <v>7.6161661701412697E-4</v>
      </c>
      <c r="V25" s="39">
        <f t="shared" si="9"/>
        <v>7.6161661701412697E-4</v>
      </c>
      <c r="W25" s="71"/>
    </row>
    <row r="26" spans="2:23" ht="15" customHeight="1" x14ac:dyDescent="0.35">
      <c r="B26" s="18">
        <v>1992</v>
      </c>
      <c r="C26" s="33"/>
      <c r="D26" s="72"/>
      <c r="E26" s="72">
        <v>10097.381383230913</v>
      </c>
      <c r="F26" s="72">
        <v>10097.381383230913</v>
      </c>
      <c r="G26" s="34">
        <v>10097.381383230913</v>
      </c>
      <c r="H26" s="73"/>
      <c r="I26" s="304"/>
      <c r="J26" s="72">
        <v>74433.823912588152</v>
      </c>
      <c r="K26" s="72">
        <v>74433.823912588152</v>
      </c>
      <c r="L26" s="34">
        <v>74433.823912588152</v>
      </c>
      <c r="M26" s="35"/>
      <c r="N26" s="38"/>
      <c r="O26" s="36">
        <f t="shared" si="4"/>
        <v>4.4117647058823595E-2</v>
      </c>
      <c r="P26" s="36">
        <f t="shared" si="5"/>
        <v>4.4117647058823595E-2</v>
      </c>
      <c r="Q26" s="37">
        <f t="shared" si="6"/>
        <v>4.4117647058823595E-2</v>
      </c>
      <c r="R26" s="38"/>
      <c r="S26" s="38"/>
      <c r="T26" s="36">
        <f t="shared" si="7"/>
        <v>-1.8882829069817864E-2</v>
      </c>
      <c r="U26" s="36">
        <f t="shared" si="8"/>
        <v>-1.8882829069817864E-2</v>
      </c>
      <c r="V26" s="39">
        <f t="shared" si="9"/>
        <v>-1.8882829069817864E-2</v>
      </c>
      <c r="W26" s="71"/>
    </row>
    <row r="27" spans="2:23" ht="15" customHeight="1" x14ac:dyDescent="0.35">
      <c r="B27" s="18">
        <v>1993</v>
      </c>
      <c r="C27" s="33"/>
      <c r="D27" s="72"/>
      <c r="E27" s="72">
        <v>10530.214632971369</v>
      </c>
      <c r="F27" s="72">
        <v>10530.214632971369</v>
      </c>
      <c r="G27" s="34">
        <v>10530.214632971369</v>
      </c>
      <c r="H27" s="73"/>
      <c r="I27" s="304"/>
      <c r="J27" s="72">
        <v>73770.412722452573</v>
      </c>
      <c r="K27" s="72">
        <v>73770.412722452573</v>
      </c>
      <c r="L27" s="34">
        <v>73770.412722452573</v>
      </c>
      <c r="M27" s="35"/>
      <c r="N27" s="38"/>
      <c r="O27" s="36">
        <f t="shared" si="4"/>
        <v>4.2865890998162959E-2</v>
      </c>
      <c r="P27" s="36">
        <f t="shared" si="5"/>
        <v>4.2865890998162959E-2</v>
      </c>
      <c r="Q27" s="37">
        <f t="shared" si="6"/>
        <v>4.2865890998162959E-2</v>
      </c>
      <c r="R27" s="38"/>
      <c r="S27" s="38"/>
      <c r="T27" s="36">
        <f t="shared" si="7"/>
        <v>-8.9127651283193998E-3</v>
      </c>
      <c r="U27" s="36">
        <f t="shared" si="8"/>
        <v>-8.9127651283193998E-3</v>
      </c>
      <c r="V27" s="39">
        <f t="shared" si="9"/>
        <v>-8.9127651283193998E-3</v>
      </c>
      <c r="W27" s="71"/>
    </row>
    <row r="28" spans="2:23" ht="15" customHeight="1" x14ac:dyDescent="0.35">
      <c r="B28" s="18">
        <v>1994</v>
      </c>
      <c r="C28" s="33"/>
      <c r="D28" s="72"/>
      <c r="E28" s="72">
        <v>10768.27292032862</v>
      </c>
      <c r="F28" s="72">
        <v>10768.27292032862</v>
      </c>
      <c r="G28" s="34">
        <v>10768.27292032862</v>
      </c>
      <c r="H28" s="73"/>
      <c r="I28" s="304"/>
      <c r="J28" s="72">
        <v>71394.148322867055</v>
      </c>
      <c r="K28" s="72">
        <v>71394.148322867055</v>
      </c>
      <c r="L28" s="34">
        <v>71394.148322867055</v>
      </c>
      <c r="M28" s="35"/>
      <c r="N28" s="38"/>
      <c r="O28" s="36">
        <f t="shared" si="4"/>
        <v>2.2607163828537891E-2</v>
      </c>
      <c r="P28" s="36">
        <f t="shared" si="5"/>
        <v>2.2607163828537891E-2</v>
      </c>
      <c r="Q28" s="37">
        <f t="shared" si="6"/>
        <v>2.2607163828537891E-2</v>
      </c>
      <c r="R28" s="38"/>
      <c r="S28" s="38"/>
      <c r="T28" s="36">
        <f t="shared" si="7"/>
        <v>-3.2211618613627202E-2</v>
      </c>
      <c r="U28" s="36">
        <f t="shared" si="8"/>
        <v>-3.2211618613627202E-2</v>
      </c>
      <c r="V28" s="39">
        <f t="shared" si="9"/>
        <v>-3.2211618613627202E-2</v>
      </c>
      <c r="W28" s="71"/>
    </row>
    <row r="29" spans="2:23" ht="15" customHeight="1" x14ac:dyDescent="0.35">
      <c r="B29" s="18">
        <v>1995</v>
      </c>
      <c r="C29" s="33"/>
      <c r="D29" s="72"/>
      <c r="E29" s="72">
        <v>10993.964543407572</v>
      </c>
      <c r="F29" s="72">
        <v>10993.964543407572</v>
      </c>
      <c r="G29" s="34">
        <v>10993.964543407572</v>
      </c>
      <c r="H29" s="73"/>
      <c r="I29" s="304"/>
      <c r="J29" s="72">
        <v>68664.299748040561</v>
      </c>
      <c r="K29" s="72">
        <v>68664.299748040561</v>
      </c>
      <c r="L29" s="34">
        <v>68664.299748040561</v>
      </c>
      <c r="M29" s="35"/>
      <c r="N29" s="38"/>
      <c r="O29" s="36">
        <f t="shared" si="4"/>
        <v>2.0958943439563615E-2</v>
      </c>
      <c r="P29" s="36">
        <f t="shared" si="5"/>
        <v>2.0958943439563615E-2</v>
      </c>
      <c r="Q29" s="37">
        <f t="shared" si="6"/>
        <v>2.0958943439563615E-2</v>
      </c>
      <c r="R29" s="38"/>
      <c r="S29" s="38"/>
      <c r="T29" s="36">
        <f t="shared" si="7"/>
        <v>-3.8236307021707883E-2</v>
      </c>
      <c r="U29" s="36">
        <f t="shared" si="8"/>
        <v>-3.8236307021707883E-2</v>
      </c>
      <c r="V29" s="39">
        <f t="shared" si="9"/>
        <v>-3.8236307021707883E-2</v>
      </c>
      <c r="W29" s="71"/>
    </row>
    <row r="30" spans="2:23" ht="15" customHeight="1" x14ac:dyDescent="0.35">
      <c r="B30" s="18">
        <v>1996</v>
      </c>
      <c r="C30" s="33"/>
      <c r="D30" s="72"/>
      <c r="E30" s="72">
        <v>11432.981125287177</v>
      </c>
      <c r="F30" s="72">
        <v>11432.981125287177</v>
      </c>
      <c r="G30" s="34">
        <v>11432.981125287177</v>
      </c>
      <c r="H30" s="73"/>
      <c r="I30" s="304"/>
      <c r="J30" s="72">
        <v>65374.203717538221</v>
      </c>
      <c r="K30" s="72">
        <v>65374.203717538221</v>
      </c>
      <c r="L30" s="34">
        <v>65374.203717538221</v>
      </c>
      <c r="M30" s="35"/>
      <c r="N30" s="38"/>
      <c r="O30" s="36">
        <f t="shared" si="4"/>
        <v>3.9932508436445469E-2</v>
      </c>
      <c r="P30" s="36">
        <f t="shared" si="5"/>
        <v>3.9932508436445469E-2</v>
      </c>
      <c r="Q30" s="37">
        <f t="shared" si="6"/>
        <v>3.9932508436445469E-2</v>
      </c>
      <c r="R30" s="38"/>
      <c r="S30" s="38"/>
      <c r="T30" s="36">
        <f t="shared" si="7"/>
        <v>-4.791567149996645E-2</v>
      </c>
      <c r="U30" s="36">
        <f t="shared" si="8"/>
        <v>-4.791567149996645E-2</v>
      </c>
      <c r="V30" s="39">
        <f t="shared" si="9"/>
        <v>-4.791567149996645E-2</v>
      </c>
      <c r="W30" s="71"/>
    </row>
    <row r="31" spans="2:23" ht="15" customHeight="1" x14ac:dyDescent="0.35">
      <c r="B31" s="18">
        <v>1997</v>
      </c>
      <c r="C31" s="33"/>
      <c r="D31" s="72"/>
      <c r="E31" s="72">
        <v>11720.506069757621</v>
      </c>
      <c r="F31" s="72">
        <v>11720.506069757621</v>
      </c>
      <c r="G31" s="34">
        <v>11720.506069757621</v>
      </c>
      <c r="H31" s="73"/>
      <c r="I31" s="304"/>
      <c r="J31" s="72">
        <v>58914.214654707401</v>
      </c>
      <c r="K31" s="72">
        <v>58914.214654707401</v>
      </c>
      <c r="L31" s="34">
        <v>58914.214654707401</v>
      </c>
      <c r="M31" s="35"/>
      <c r="N31" s="38"/>
      <c r="O31" s="36">
        <f t="shared" si="4"/>
        <v>2.5148729042725693E-2</v>
      </c>
      <c r="P31" s="36">
        <f t="shared" si="5"/>
        <v>2.5148729042725693E-2</v>
      </c>
      <c r="Q31" s="37">
        <f t="shared" si="6"/>
        <v>2.5148729042725693E-2</v>
      </c>
      <c r="R31" s="38"/>
      <c r="S31" s="38"/>
      <c r="T31" s="36">
        <f t="shared" si="7"/>
        <v>-9.8815567846033625E-2</v>
      </c>
      <c r="U31" s="36">
        <f t="shared" si="8"/>
        <v>-9.8815567846033625E-2</v>
      </c>
      <c r="V31" s="39">
        <f t="shared" si="9"/>
        <v>-9.8815567846033625E-2</v>
      </c>
      <c r="W31" s="71"/>
    </row>
    <row r="32" spans="2:23" ht="15" customHeight="1" x14ac:dyDescent="0.35">
      <c r="B32" s="18">
        <v>1998</v>
      </c>
      <c r="C32" s="33"/>
      <c r="D32" s="72"/>
      <c r="E32" s="72">
        <v>12190.439312332972</v>
      </c>
      <c r="F32" s="72">
        <v>12190.439312332972</v>
      </c>
      <c r="G32" s="34">
        <v>12190.439312332972</v>
      </c>
      <c r="H32" s="73"/>
      <c r="I32" s="304"/>
      <c r="J32" s="72">
        <v>54837.818154895249</v>
      </c>
      <c r="K32" s="72">
        <v>54837.818154895249</v>
      </c>
      <c r="L32" s="34">
        <v>54837.818154895249</v>
      </c>
      <c r="M32" s="35"/>
      <c r="N32" s="38"/>
      <c r="O32" s="36">
        <f t="shared" si="4"/>
        <v>4.0094961751516722E-2</v>
      </c>
      <c r="P32" s="36">
        <f t="shared" si="5"/>
        <v>4.0094961751516722E-2</v>
      </c>
      <c r="Q32" s="37">
        <f t="shared" si="6"/>
        <v>4.0094961751516722E-2</v>
      </c>
      <c r="R32" s="38"/>
      <c r="S32" s="38"/>
      <c r="T32" s="36">
        <f t="shared" si="7"/>
        <v>-6.9192070601359346E-2</v>
      </c>
      <c r="U32" s="36">
        <f t="shared" si="8"/>
        <v>-6.9192070601359346E-2</v>
      </c>
      <c r="V32" s="39">
        <f t="shared" si="9"/>
        <v>-6.9192070601359346E-2</v>
      </c>
      <c r="W32" s="71"/>
    </row>
    <row r="33" spans="2:24" ht="15" customHeight="1" x14ac:dyDescent="0.35">
      <c r="B33" s="18">
        <v>1999</v>
      </c>
      <c r="C33" s="33"/>
      <c r="D33" s="72"/>
      <c r="E33" s="72">
        <v>12434.680931829374</v>
      </c>
      <c r="F33" s="72">
        <v>12434.680931829374</v>
      </c>
      <c r="G33" s="34">
        <v>12434.680931829374</v>
      </c>
      <c r="H33" s="73"/>
      <c r="I33" s="304"/>
      <c r="J33" s="72">
        <v>51011.725460715264</v>
      </c>
      <c r="K33" s="72">
        <v>51011.725460715264</v>
      </c>
      <c r="L33" s="34">
        <v>51011.725460715264</v>
      </c>
      <c r="M33" s="35"/>
      <c r="N33" s="38"/>
      <c r="O33" s="36">
        <f t="shared" si="4"/>
        <v>2.0035505959929312E-2</v>
      </c>
      <c r="P33" s="36">
        <f t="shared" si="5"/>
        <v>2.0035505959929312E-2</v>
      </c>
      <c r="Q33" s="37">
        <f t="shared" si="6"/>
        <v>2.0035505959929312E-2</v>
      </c>
      <c r="R33" s="38"/>
      <c r="S33" s="38"/>
      <c r="T33" s="36">
        <f t="shared" si="7"/>
        <v>-6.9771059880113784E-2</v>
      </c>
      <c r="U33" s="36">
        <f t="shared" si="8"/>
        <v>-6.9771059880113784E-2</v>
      </c>
      <c r="V33" s="39">
        <f t="shared" si="9"/>
        <v>-6.9771059880113784E-2</v>
      </c>
      <c r="W33" s="71"/>
    </row>
    <row r="34" spans="2:24" ht="15" customHeight="1" x14ac:dyDescent="0.35">
      <c r="B34" s="18">
        <v>2000</v>
      </c>
      <c r="C34" s="33"/>
      <c r="D34" s="72"/>
      <c r="E34" s="72">
        <v>12589.264235308106</v>
      </c>
      <c r="F34" s="72">
        <v>12589.264235308106</v>
      </c>
      <c r="G34" s="34">
        <v>12589.264235308106</v>
      </c>
      <c r="H34" s="73"/>
      <c r="I34" s="304"/>
      <c r="J34" s="72">
        <v>47235.673823714089</v>
      </c>
      <c r="K34" s="72">
        <v>47235.673823714089</v>
      </c>
      <c r="L34" s="34">
        <v>47235.673823714089</v>
      </c>
      <c r="M34" s="35"/>
      <c r="N34" s="38"/>
      <c r="O34" s="36">
        <f t="shared" si="4"/>
        <v>1.2431626056688128E-2</v>
      </c>
      <c r="P34" s="36">
        <f t="shared" si="5"/>
        <v>1.2431626056688128E-2</v>
      </c>
      <c r="Q34" s="37">
        <f t="shared" si="6"/>
        <v>1.2431626056688128E-2</v>
      </c>
      <c r="R34" s="38"/>
      <c r="S34" s="38"/>
      <c r="T34" s="36">
        <f t="shared" si="7"/>
        <v>-7.4023209426804404E-2</v>
      </c>
      <c r="U34" s="36">
        <f t="shared" si="8"/>
        <v>-7.4023209426804404E-2</v>
      </c>
      <c r="V34" s="39">
        <f t="shared" si="9"/>
        <v>-7.4023209426804404E-2</v>
      </c>
      <c r="W34" s="71"/>
    </row>
    <row r="35" spans="2:24" ht="15" customHeight="1" x14ac:dyDescent="0.35">
      <c r="B35" s="18">
        <v>2001</v>
      </c>
      <c r="C35" s="33"/>
      <c r="D35" s="72"/>
      <c r="E35" s="72">
        <v>12991.180824352816</v>
      </c>
      <c r="F35" s="72">
        <v>12991.180824352816</v>
      </c>
      <c r="G35" s="34">
        <v>12991.180824352816</v>
      </c>
      <c r="H35" s="73"/>
      <c r="I35" s="304"/>
      <c r="J35" s="72">
        <v>44692.874140922569</v>
      </c>
      <c r="K35" s="72">
        <v>44692.874140922569</v>
      </c>
      <c r="L35" s="34">
        <v>44692.874140922569</v>
      </c>
      <c r="M35" s="35"/>
      <c r="N35" s="38"/>
      <c r="O35" s="36">
        <f t="shared" si="4"/>
        <v>3.1925343811394891E-2</v>
      </c>
      <c r="P35" s="36">
        <f t="shared" si="5"/>
        <v>3.1925343811394891E-2</v>
      </c>
      <c r="Q35" s="37">
        <f t="shared" si="6"/>
        <v>3.1925343811394891E-2</v>
      </c>
      <c r="R35" s="38"/>
      <c r="S35" s="38"/>
      <c r="T35" s="36">
        <f t="shared" si="7"/>
        <v>-5.3832188194909092E-2</v>
      </c>
      <c r="U35" s="36">
        <f t="shared" si="8"/>
        <v>-5.3832188194909092E-2</v>
      </c>
      <c r="V35" s="39">
        <f t="shared" si="9"/>
        <v>-5.3832188194909092E-2</v>
      </c>
      <c r="W35" s="71"/>
    </row>
    <row r="36" spans="2:24" ht="15" customHeight="1" x14ac:dyDescent="0.35">
      <c r="B36" s="18">
        <v>2002</v>
      </c>
      <c r="C36" s="33"/>
      <c r="D36" s="72"/>
      <c r="E36" s="72">
        <v>13526.76</v>
      </c>
      <c r="F36" s="72">
        <v>13526.76</v>
      </c>
      <c r="G36" s="34">
        <v>13526.76</v>
      </c>
      <c r="H36" s="73"/>
      <c r="I36" s="304"/>
      <c r="J36" s="72">
        <v>42005.914965902055</v>
      </c>
      <c r="K36" s="72">
        <v>42005.914965902055</v>
      </c>
      <c r="L36" s="34">
        <v>42005.914965902055</v>
      </c>
      <c r="M36" s="35"/>
      <c r="N36" s="38"/>
      <c r="O36" s="36">
        <f t="shared" si="4"/>
        <v>4.1226366016182681E-2</v>
      </c>
      <c r="P36" s="36">
        <f t="shared" si="5"/>
        <v>4.1226366016182681E-2</v>
      </c>
      <c r="Q36" s="37">
        <f t="shared" si="6"/>
        <v>4.1226366016182681E-2</v>
      </c>
      <c r="R36" s="38"/>
      <c r="S36" s="38"/>
      <c r="T36" s="36">
        <f t="shared" si="7"/>
        <v>-6.0120527638213073E-2</v>
      </c>
      <c r="U36" s="36">
        <f t="shared" si="8"/>
        <v>-6.0120527638213073E-2</v>
      </c>
      <c r="V36" s="39">
        <f t="shared" si="9"/>
        <v>-6.0120527638213073E-2</v>
      </c>
      <c r="W36" s="71"/>
    </row>
    <row r="37" spans="2:24" ht="15" customHeight="1" x14ac:dyDescent="0.35">
      <c r="B37" s="18">
        <v>2003</v>
      </c>
      <c r="C37" s="33"/>
      <c r="D37" s="72"/>
      <c r="E37" s="72">
        <v>13851.24</v>
      </c>
      <c r="F37" s="72">
        <v>13851.24</v>
      </c>
      <c r="G37" s="34">
        <v>13851.24</v>
      </c>
      <c r="H37" s="73"/>
      <c r="I37" s="304"/>
      <c r="J37" s="72">
        <v>37881.988075348076</v>
      </c>
      <c r="K37" s="72">
        <v>37881.988075348076</v>
      </c>
      <c r="L37" s="34">
        <v>37881.988075348076</v>
      </c>
      <c r="M37" s="35"/>
      <c r="N37" s="38"/>
      <c r="O37" s="36">
        <f t="shared" si="4"/>
        <v>2.398800599700146E-2</v>
      </c>
      <c r="P37" s="36">
        <f t="shared" si="5"/>
        <v>2.398800599700146E-2</v>
      </c>
      <c r="Q37" s="37">
        <f t="shared" si="6"/>
        <v>2.398800599700146E-2</v>
      </c>
      <c r="R37" s="38"/>
      <c r="S37" s="38"/>
      <c r="T37" s="36">
        <f t="shared" si="7"/>
        <v>-9.8174909269362232E-2</v>
      </c>
      <c r="U37" s="36">
        <f t="shared" si="8"/>
        <v>-9.8174909269362232E-2</v>
      </c>
      <c r="V37" s="39">
        <f t="shared" si="9"/>
        <v>-9.8174909269362232E-2</v>
      </c>
      <c r="W37" s="71"/>
    </row>
    <row r="38" spans="2:24" ht="15" customHeight="1" x14ac:dyDescent="0.35">
      <c r="B38" s="18">
        <v>2004</v>
      </c>
      <c r="C38" s="33"/>
      <c r="D38" s="72"/>
      <c r="E38" s="72">
        <v>14581.320000000002</v>
      </c>
      <c r="F38" s="72">
        <v>14581.320000000002</v>
      </c>
      <c r="G38" s="34">
        <v>14581.320000000002</v>
      </c>
      <c r="H38" s="73"/>
      <c r="I38" s="304"/>
      <c r="J38" s="72">
        <v>35165.061088107854</v>
      </c>
      <c r="K38" s="72">
        <v>35165.061088107854</v>
      </c>
      <c r="L38" s="34">
        <v>35165.061088107854</v>
      </c>
      <c r="M38" s="35"/>
      <c r="N38" s="38"/>
      <c r="O38" s="36">
        <f t="shared" si="4"/>
        <v>5.2708638360175808E-2</v>
      </c>
      <c r="P38" s="36">
        <f t="shared" si="5"/>
        <v>5.2708638360175808E-2</v>
      </c>
      <c r="Q38" s="37">
        <f t="shared" si="6"/>
        <v>5.2708638360175808E-2</v>
      </c>
      <c r="R38" s="38"/>
      <c r="S38" s="38"/>
      <c r="T38" s="36">
        <f t="shared" si="7"/>
        <v>-7.1720813116676885E-2</v>
      </c>
      <c r="U38" s="36">
        <f t="shared" si="8"/>
        <v>-7.1720813116676885E-2</v>
      </c>
      <c r="V38" s="39">
        <f t="shared" si="9"/>
        <v>-7.1720813116676885E-2</v>
      </c>
      <c r="W38" s="71"/>
    </row>
    <row r="39" spans="2:24" ht="15" customHeight="1" x14ac:dyDescent="0.35">
      <c r="B39" s="18">
        <v>2005</v>
      </c>
      <c r="C39" s="33"/>
      <c r="D39" s="72"/>
      <c r="E39" s="72">
        <v>15433.079999999998</v>
      </c>
      <c r="F39" s="72">
        <v>15433.079999999998</v>
      </c>
      <c r="G39" s="34">
        <v>15433.079999999998</v>
      </c>
      <c r="H39" s="73"/>
      <c r="I39" s="304"/>
      <c r="J39" s="72">
        <v>33284.950579117329</v>
      </c>
      <c r="K39" s="72">
        <v>33284.950579117329</v>
      </c>
      <c r="L39" s="34">
        <v>33284.950579117329</v>
      </c>
      <c r="M39" s="35"/>
      <c r="N39" s="38"/>
      <c r="O39" s="36">
        <f t="shared" si="4"/>
        <v>5.841446453407495E-2</v>
      </c>
      <c r="P39" s="36">
        <f t="shared" si="5"/>
        <v>5.841446453407495E-2</v>
      </c>
      <c r="Q39" s="37">
        <f t="shared" si="6"/>
        <v>5.841446453407495E-2</v>
      </c>
      <c r="R39" s="38"/>
      <c r="S39" s="38"/>
      <c r="T39" s="36">
        <f t="shared" si="7"/>
        <v>-5.3465299101281616E-2</v>
      </c>
      <c r="U39" s="36">
        <f t="shared" si="8"/>
        <v>-5.3465299101281616E-2</v>
      </c>
      <c r="V39" s="39">
        <f t="shared" si="9"/>
        <v>-5.3465299101281616E-2</v>
      </c>
      <c r="W39" s="71"/>
    </row>
    <row r="40" spans="2:24" ht="15" customHeight="1" x14ac:dyDescent="0.35">
      <c r="B40" s="18">
        <v>2006</v>
      </c>
      <c r="C40" s="33"/>
      <c r="D40" s="72"/>
      <c r="E40" s="72">
        <v>16284.84</v>
      </c>
      <c r="F40" s="72">
        <v>16284.84</v>
      </c>
      <c r="G40" s="34">
        <v>16284.84</v>
      </c>
      <c r="H40" s="73"/>
      <c r="I40" s="304"/>
      <c r="J40" s="72">
        <v>32038.791657501963</v>
      </c>
      <c r="K40" s="72">
        <v>32038.791657501963</v>
      </c>
      <c r="L40" s="34">
        <v>32038.791657501963</v>
      </c>
      <c r="M40" s="35"/>
      <c r="N40" s="38"/>
      <c r="O40" s="36">
        <f t="shared" si="4"/>
        <v>5.5190538764783303E-2</v>
      </c>
      <c r="P40" s="36">
        <f t="shared" si="5"/>
        <v>5.5190538764783303E-2</v>
      </c>
      <c r="Q40" s="37">
        <f t="shared" si="6"/>
        <v>5.5190538764783303E-2</v>
      </c>
      <c r="R40" s="38"/>
      <c r="S40" s="38"/>
      <c r="T40" s="36">
        <f t="shared" si="7"/>
        <v>-3.7439109865982312E-2</v>
      </c>
      <c r="U40" s="36">
        <f t="shared" si="8"/>
        <v>-3.7439109865982312E-2</v>
      </c>
      <c r="V40" s="39">
        <f t="shared" si="9"/>
        <v>-3.7439109865982312E-2</v>
      </c>
      <c r="W40" s="71"/>
    </row>
    <row r="41" spans="2:24" ht="15" customHeight="1" x14ac:dyDescent="0.35">
      <c r="B41" s="18">
        <v>2007</v>
      </c>
      <c r="C41" s="33"/>
      <c r="D41" s="72"/>
      <c r="E41" s="72">
        <v>16771.560000000001</v>
      </c>
      <c r="F41" s="72">
        <v>16771.560000000001</v>
      </c>
      <c r="G41" s="34">
        <v>16771.560000000001</v>
      </c>
      <c r="H41" s="73"/>
      <c r="I41" s="304"/>
      <c r="J41" s="72">
        <v>30721.793395501925</v>
      </c>
      <c r="K41" s="72">
        <v>30721.793395501925</v>
      </c>
      <c r="L41" s="34">
        <v>30721.793395501925</v>
      </c>
      <c r="M41" s="35"/>
      <c r="N41" s="38"/>
      <c r="O41" s="36">
        <f t="shared" si="4"/>
        <v>2.9887920298879322E-2</v>
      </c>
      <c r="P41" s="36">
        <f t="shared" si="5"/>
        <v>2.9887920298879322E-2</v>
      </c>
      <c r="Q41" s="37">
        <f t="shared" si="6"/>
        <v>2.9887920298879322E-2</v>
      </c>
      <c r="R41" s="38"/>
      <c r="S41" s="38"/>
      <c r="T41" s="36">
        <f t="shared" si="7"/>
        <v>-4.1106364936570827E-2</v>
      </c>
      <c r="U41" s="36">
        <f t="shared" si="8"/>
        <v>-4.1106364936570827E-2</v>
      </c>
      <c r="V41" s="39">
        <f t="shared" si="9"/>
        <v>-4.1106364936570827E-2</v>
      </c>
      <c r="W41" s="71"/>
    </row>
    <row r="42" spans="2:24" ht="15" customHeight="1" x14ac:dyDescent="0.35">
      <c r="B42" s="18">
        <v>2008</v>
      </c>
      <c r="C42" s="33"/>
      <c r="D42" s="72"/>
      <c r="E42" s="72">
        <v>17116.32</v>
      </c>
      <c r="F42" s="72">
        <v>17116.32</v>
      </c>
      <c r="G42" s="34">
        <v>17116.32</v>
      </c>
      <c r="H42" s="73"/>
      <c r="I42" s="304"/>
      <c r="J42" s="72">
        <v>29630.429196474859</v>
      </c>
      <c r="K42" s="72">
        <v>29630.429196474859</v>
      </c>
      <c r="L42" s="34">
        <v>29630.429196474859</v>
      </c>
      <c r="M42" s="35"/>
      <c r="N42" s="38"/>
      <c r="O42" s="36">
        <f t="shared" si="4"/>
        <v>2.0556227327690246E-2</v>
      </c>
      <c r="P42" s="36">
        <f t="shared" si="5"/>
        <v>2.0556227327690246E-2</v>
      </c>
      <c r="Q42" s="37">
        <f t="shared" si="6"/>
        <v>2.0556227327690246E-2</v>
      </c>
      <c r="R42" s="38"/>
      <c r="S42" s="38"/>
      <c r="T42" s="36">
        <f t="shared" si="7"/>
        <v>-3.5524104500580855E-2</v>
      </c>
      <c r="U42" s="36">
        <f t="shared" si="8"/>
        <v>-3.5524104500580855E-2</v>
      </c>
      <c r="V42" s="39">
        <f t="shared" si="9"/>
        <v>-3.5524104500580855E-2</v>
      </c>
      <c r="W42" s="71"/>
      <c r="X42" s="74"/>
    </row>
    <row r="43" spans="2:24" ht="15" customHeight="1" x14ac:dyDescent="0.35">
      <c r="B43" s="18">
        <v>2009</v>
      </c>
      <c r="C43" s="33"/>
      <c r="D43" s="72"/>
      <c r="E43" s="72">
        <v>17663.88</v>
      </c>
      <c r="F43" s="72">
        <v>17663.88</v>
      </c>
      <c r="G43" s="34">
        <v>17663.88</v>
      </c>
      <c r="H43" s="73"/>
      <c r="I43" s="304"/>
      <c r="J43" s="72">
        <v>29785.684201312914</v>
      </c>
      <c r="K43" s="72">
        <v>29785.684201312914</v>
      </c>
      <c r="L43" s="34">
        <v>29785.684201312914</v>
      </c>
      <c r="M43" s="35"/>
      <c r="N43" s="38"/>
      <c r="O43" s="36">
        <f t="shared" si="4"/>
        <v>3.1990521327014187E-2</v>
      </c>
      <c r="P43" s="36">
        <f t="shared" si="5"/>
        <v>3.1990521327014187E-2</v>
      </c>
      <c r="Q43" s="37">
        <f t="shared" si="6"/>
        <v>3.1990521327014187E-2</v>
      </c>
      <c r="R43" s="38"/>
      <c r="S43" s="38"/>
      <c r="T43" s="36">
        <f t="shared" si="7"/>
        <v>5.2397150175780283E-3</v>
      </c>
      <c r="U43" s="36">
        <f t="shared" si="8"/>
        <v>5.2397150175780283E-3</v>
      </c>
      <c r="V43" s="39">
        <f t="shared" si="9"/>
        <v>5.2397150175780283E-3</v>
      </c>
      <c r="W43" s="71"/>
      <c r="X43" s="74"/>
    </row>
    <row r="44" spans="2:24" ht="15" customHeight="1" x14ac:dyDescent="0.35">
      <c r="B44" s="18">
        <v>2010</v>
      </c>
      <c r="C44" s="33"/>
      <c r="D44" s="72"/>
      <c r="E44" s="72">
        <v>17886.96</v>
      </c>
      <c r="F44" s="72">
        <v>17886.96</v>
      </c>
      <c r="G44" s="34">
        <v>17886.96</v>
      </c>
      <c r="H44" s="73"/>
      <c r="I44" s="304"/>
      <c r="J44" s="72">
        <v>29241.443420365536</v>
      </c>
      <c r="K44" s="72">
        <v>29241.443420365536</v>
      </c>
      <c r="L44" s="34">
        <v>29241.443420365536</v>
      </c>
      <c r="M44" s="35"/>
      <c r="N44" s="38"/>
      <c r="O44" s="36">
        <f t="shared" si="4"/>
        <v>1.2629161882893092E-2</v>
      </c>
      <c r="P44" s="36">
        <f t="shared" si="5"/>
        <v>1.2629161882893092E-2</v>
      </c>
      <c r="Q44" s="37">
        <f t="shared" si="6"/>
        <v>1.2629161882893092E-2</v>
      </c>
      <c r="R44" s="38"/>
      <c r="S44" s="38"/>
      <c r="T44" s="36">
        <f t="shared" si="7"/>
        <v>-1.8271891196757761E-2</v>
      </c>
      <c r="U44" s="36">
        <f t="shared" si="8"/>
        <v>-1.8271891196757761E-2</v>
      </c>
      <c r="V44" s="39">
        <f t="shared" si="9"/>
        <v>-1.8271891196757761E-2</v>
      </c>
      <c r="W44" s="71"/>
      <c r="X44" s="74"/>
    </row>
    <row r="45" spans="2:24" ht="15" customHeight="1" x14ac:dyDescent="0.35">
      <c r="B45" s="18">
        <v>2011</v>
      </c>
      <c r="C45" s="33"/>
      <c r="D45" s="72"/>
      <c r="E45" s="72">
        <v>17968.079999999998</v>
      </c>
      <c r="F45" s="72">
        <v>17968.079999999998</v>
      </c>
      <c r="G45" s="34">
        <v>17968.079999999998</v>
      </c>
      <c r="H45" s="73"/>
      <c r="I45" s="304"/>
      <c r="J45" s="72">
        <v>28603.881366597805</v>
      </c>
      <c r="K45" s="72">
        <v>28603.881366597805</v>
      </c>
      <c r="L45" s="34">
        <v>28603.881366597805</v>
      </c>
      <c r="M45" s="35"/>
      <c r="N45" s="38"/>
      <c r="O45" s="36">
        <f t="shared" si="4"/>
        <v>4.5351473922901064E-3</v>
      </c>
      <c r="P45" s="36">
        <f t="shared" si="5"/>
        <v>4.5351473922901064E-3</v>
      </c>
      <c r="Q45" s="37">
        <f t="shared" si="6"/>
        <v>4.5351473922901064E-3</v>
      </c>
      <c r="R45" s="38"/>
      <c r="S45" s="38"/>
      <c r="T45" s="36">
        <f t="shared" si="7"/>
        <v>-2.1803371488963275E-2</v>
      </c>
      <c r="U45" s="36">
        <f t="shared" si="8"/>
        <v>-2.1803371488963275E-2</v>
      </c>
      <c r="V45" s="39">
        <f t="shared" si="9"/>
        <v>-2.1803371488963275E-2</v>
      </c>
      <c r="W45" s="71"/>
      <c r="X45" s="74"/>
    </row>
    <row r="46" spans="2:24" ht="15" customHeight="1" x14ac:dyDescent="0.35">
      <c r="B46" s="18">
        <v>2012</v>
      </c>
      <c r="C46" s="33"/>
      <c r="D46" s="72"/>
      <c r="E46" s="72">
        <v>18252</v>
      </c>
      <c r="F46" s="72">
        <v>18252</v>
      </c>
      <c r="G46" s="34">
        <v>18252</v>
      </c>
      <c r="H46" s="73"/>
      <c r="I46" s="304"/>
      <c r="J46" s="72">
        <v>28044.253987730062</v>
      </c>
      <c r="K46" s="72">
        <v>28044.253987730062</v>
      </c>
      <c r="L46" s="34">
        <v>28044.253987730062</v>
      </c>
      <c r="M46" s="35"/>
      <c r="N46" s="38"/>
      <c r="O46" s="36">
        <f t="shared" si="4"/>
        <v>1.5801354401806078E-2</v>
      </c>
      <c r="P46" s="36">
        <f t="shared" si="5"/>
        <v>1.5801354401806078E-2</v>
      </c>
      <c r="Q46" s="37">
        <f t="shared" si="6"/>
        <v>1.5801354401806078E-2</v>
      </c>
      <c r="R46" s="38"/>
      <c r="S46" s="38"/>
      <c r="T46" s="36">
        <f t="shared" si="7"/>
        <v>-1.9564735697766067E-2</v>
      </c>
      <c r="U46" s="36">
        <f t="shared" si="8"/>
        <v>-1.9564735697766067E-2</v>
      </c>
      <c r="V46" s="39">
        <f t="shared" si="9"/>
        <v>-1.9564735697766067E-2</v>
      </c>
      <c r="W46" s="71"/>
      <c r="X46" s="74"/>
    </row>
    <row r="47" spans="2:24" ht="15" customHeight="1" x14ac:dyDescent="0.35">
      <c r="B47" s="18">
        <v>2013</v>
      </c>
      <c r="C47" s="33"/>
      <c r="D47" s="72"/>
      <c r="E47" s="72">
        <v>19063.199999999997</v>
      </c>
      <c r="F47" s="72">
        <v>19063.199999999997</v>
      </c>
      <c r="G47" s="34">
        <v>19063.199999999997</v>
      </c>
      <c r="H47" s="73"/>
      <c r="I47" s="304"/>
      <c r="J47" s="72">
        <v>28334.590148367948</v>
      </c>
      <c r="K47" s="72">
        <v>28334.590148367948</v>
      </c>
      <c r="L47" s="34">
        <v>28334.590148367948</v>
      </c>
      <c r="M47" s="35"/>
      <c r="N47" s="38"/>
      <c r="O47" s="36">
        <f t="shared" si="4"/>
        <v>4.4444444444444287E-2</v>
      </c>
      <c r="P47" s="36">
        <f t="shared" si="5"/>
        <v>4.4444444444444287E-2</v>
      </c>
      <c r="Q47" s="37">
        <f t="shared" si="6"/>
        <v>4.4444444444444287E-2</v>
      </c>
      <c r="R47" s="38"/>
      <c r="S47" s="38"/>
      <c r="T47" s="36">
        <f t="shared" si="7"/>
        <v>1.035278602044154E-2</v>
      </c>
      <c r="U47" s="36">
        <f t="shared" si="8"/>
        <v>1.035278602044154E-2</v>
      </c>
      <c r="V47" s="39">
        <f t="shared" si="9"/>
        <v>1.035278602044154E-2</v>
      </c>
      <c r="W47" s="71"/>
      <c r="X47" s="74"/>
    </row>
    <row r="48" spans="2:24" ht="15" customHeight="1" x14ac:dyDescent="0.35">
      <c r="B48" s="18">
        <v>2014</v>
      </c>
      <c r="C48" s="33"/>
      <c r="D48" s="72"/>
      <c r="E48" s="72">
        <v>19124.04</v>
      </c>
      <c r="F48" s="72">
        <v>19124.04</v>
      </c>
      <c r="G48" s="34">
        <v>19124.04</v>
      </c>
      <c r="H48" s="73"/>
      <c r="I48" s="304"/>
      <c r="J48" s="72">
        <v>27526.527689655177</v>
      </c>
      <c r="K48" s="72">
        <v>27526.527689655177</v>
      </c>
      <c r="L48" s="34">
        <v>27526.527689655177</v>
      </c>
      <c r="M48" s="35"/>
      <c r="N48" s="38"/>
      <c r="O48" s="36">
        <f t="shared" si="4"/>
        <v>3.1914893617024376E-3</v>
      </c>
      <c r="P48" s="36">
        <f t="shared" si="5"/>
        <v>3.1914893617024376E-3</v>
      </c>
      <c r="Q48" s="37">
        <f t="shared" si="6"/>
        <v>3.1914893617024376E-3</v>
      </c>
      <c r="R48" s="38"/>
      <c r="S48" s="38"/>
      <c r="T48" s="36">
        <f t="shared" si="7"/>
        <v>-2.8518586451454775E-2</v>
      </c>
      <c r="U48" s="36">
        <f t="shared" si="8"/>
        <v>-2.8518586451454775E-2</v>
      </c>
      <c r="V48" s="39">
        <f t="shared" si="9"/>
        <v>-2.8518586451454775E-2</v>
      </c>
      <c r="W48" s="71"/>
      <c r="X48" s="74"/>
    </row>
    <row r="49" spans="2:24" ht="15" customHeight="1" x14ac:dyDescent="0.35">
      <c r="B49" s="18">
        <v>2015</v>
      </c>
      <c r="C49" s="33"/>
      <c r="D49" s="72"/>
      <c r="E49" s="72">
        <v>19326.839999999997</v>
      </c>
      <c r="F49" s="72">
        <v>19326.839999999997</v>
      </c>
      <c r="G49" s="34">
        <v>19326.839999999997</v>
      </c>
      <c r="H49" s="73"/>
      <c r="I49" s="304"/>
      <c r="J49" s="72">
        <v>27193.298191011228</v>
      </c>
      <c r="K49" s="72">
        <v>27193.298191011228</v>
      </c>
      <c r="L49" s="34">
        <v>27193.298191011228</v>
      </c>
      <c r="M49" s="35"/>
      <c r="N49" s="38"/>
      <c r="O49" s="36">
        <f t="shared" si="4"/>
        <v>1.0604453870625363E-2</v>
      </c>
      <c r="P49" s="36">
        <f t="shared" si="5"/>
        <v>1.0604453870625363E-2</v>
      </c>
      <c r="Q49" s="37">
        <f t="shared" si="6"/>
        <v>1.0604453870625363E-2</v>
      </c>
      <c r="R49" s="38"/>
      <c r="S49" s="38"/>
      <c r="T49" s="36">
        <f t="shared" si="7"/>
        <v>-1.2105758575905678E-2</v>
      </c>
      <c r="U49" s="36">
        <f t="shared" si="8"/>
        <v>-1.2105758575905678E-2</v>
      </c>
      <c r="V49" s="39">
        <f t="shared" si="9"/>
        <v>-1.2105758575905678E-2</v>
      </c>
      <c r="W49" s="71"/>
      <c r="X49" s="74"/>
    </row>
    <row r="50" spans="2:24" ht="15" customHeight="1" x14ac:dyDescent="0.35">
      <c r="B50" s="18">
        <v>2016</v>
      </c>
      <c r="C50" s="33"/>
      <c r="D50" s="72"/>
      <c r="E50" s="72">
        <v>19489.079999999998</v>
      </c>
      <c r="F50" s="72">
        <v>19489.079999999998</v>
      </c>
      <c r="G50" s="34">
        <v>19489.079999999998</v>
      </c>
      <c r="H50" s="73"/>
      <c r="I50" s="304"/>
      <c r="J50" s="72">
        <v>26855.791394773038</v>
      </c>
      <c r="K50" s="72">
        <v>26855.791394773038</v>
      </c>
      <c r="L50" s="34">
        <v>26855.791394773038</v>
      </c>
      <c r="M50" s="35"/>
      <c r="N50" s="38"/>
      <c r="O50" s="36">
        <f t="shared" si="4"/>
        <v>8.3945435466947771E-3</v>
      </c>
      <c r="P50" s="36">
        <f t="shared" si="5"/>
        <v>8.3945435466947771E-3</v>
      </c>
      <c r="Q50" s="37">
        <f t="shared" si="6"/>
        <v>8.3945435466947771E-3</v>
      </c>
      <c r="R50" s="38"/>
      <c r="S50" s="38"/>
      <c r="T50" s="36">
        <f t="shared" si="7"/>
        <v>-1.2411396141338793E-2</v>
      </c>
      <c r="U50" s="36">
        <f t="shared" si="8"/>
        <v>-1.2411396141338793E-2</v>
      </c>
      <c r="V50" s="39">
        <f t="shared" si="9"/>
        <v>-1.2411396141338793E-2</v>
      </c>
      <c r="W50" s="75"/>
      <c r="X50" s="74"/>
    </row>
    <row r="51" spans="2:24" ht="15" customHeight="1" x14ac:dyDescent="0.35">
      <c r="B51" s="18">
        <v>2017</v>
      </c>
      <c r="C51" s="33"/>
      <c r="D51" s="72"/>
      <c r="E51" s="72">
        <v>19610.759999999998</v>
      </c>
      <c r="F51" s="72">
        <v>19610.759999999998</v>
      </c>
      <c r="G51" s="34">
        <v>19610.759999999998</v>
      </c>
      <c r="H51" s="73"/>
      <c r="I51" s="304"/>
      <c r="J51" s="72">
        <v>26584.654083897156</v>
      </c>
      <c r="K51" s="72">
        <v>26584.654083897156</v>
      </c>
      <c r="L51" s="34">
        <v>26584.654083897156</v>
      </c>
      <c r="M51" s="35"/>
      <c r="N51" s="38"/>
      <c r="O51" s="36">
        <f t="shared" si="4"/>
        <v>6.2434963579605096E-3</v>
      </c>
      <c r="P51" s="36">
        <f t="shared" si="5"/>
        <v>6.2434963579605096E-3</v>
      </c>
      <c r="Q51" s="37">
        <f t="shared" si="6"/>
        <v>6.2434963579605096E-3</v>
      </c>
      <c r="R51" s="38"/>
      <c r="S51" s="38"/>
      <c r="T51" s="36">
        <f t="shared" si="7"/>
        <v>-1.0096046208068699E-2</v>
      </c>
      <c r="U51" s="36">
        <f t="shared" si="8"/>
        <v>-1.0096046208068699E-2</v>
      </c>
      <c r="V51" s="39">
        <f t="shared" si="9"/>
        <v>-1.0096046208068699E-2</v>
      </c>
      <c r="W51" s="75"/>
      <c r="X51" s="74"/>
    </row>
    <row r="52" spans="2:24" ht="15" customHeight="1" x14ac:dyDescent="0.35">
      <c r="B52" s="18">
        <v>2018</v>
      </c>
      <c r="C52" s="33"/>
      <c r="D52" s="72"/>
      <c r="E52" s="72">
        <v>19793.28</v>
      </c>
      <c r="F52" s="72">
        <v>19793.28</v>
      </c>
      <c r="G52" s="34">
        <v>19793.28</v>
      </c>
      <c r="H52" s="73"/>
      <c r="I52" s="304"/>
      <c r="J52" s="72">
        <v>26333.211027888447</v>
      </c>
      <c r="K52" s="72">
        <v>26333.211027888447</v>
      </c>
      <c r="L52" s="34">
        <v>26333.211027888447</v>
      </c>
      <c r="M52" s="35"/>
      <c r="N52" s="38"/>
      <c r="O52" s="36">
        <f t="shared" si="4"/>
        <v>9.3071354705274167E-3</v>
      </c>
      <c r="P52" s="36">
        <f t="shared" si="5"/>
        <v>9.3071354705274167E-3</v>
      </c>
      <c r="Q52" s="37">
        <f t="shared" si="6"/>
        <v>9.3071354705274167E-3</v>
      </c>
      <c r="R52" s="38"/>
      <c r="S52" s="38"/>
      <c r="T52" s="36">
        <f t="shared" si="7"/>
        <v>-9.4582030375566228E-3</v>
      </c>
      <c r="U52" s="36">
        <f t="shared" si="8"/>
        <v>-9.4582030375566228E-3</v>
      </c>
      <c r="V52" s="39">
        <f t="shared" si="9"/>
        <v>-9.4582030375566228E-3</v>
      </c>
      <c r="W52" s="75"/>
      <c r="X52" s="74"/>
    </row>
    <row r="53" spans="2:24" ht="15" customHeight="1" x14ac:dyDescent="0.35">
      <c r="B53" s="18">
        <v>2019</v>
      </c>
      <c r="C53" s="33"/>
      <c r="D53" s="72"/>
      <c r="E53" s="72">
        <v>20036.64</v>
      </c>
      <c r="F53" s="72">
        <v>20036.64</v>
      </c>
      <c r="G53" s="34">
        <v>20036.64</v>
      </c>
      <c r="H53" s="73"/>
      <c r="I53" s="304"/>
      <c r="J53" s="72">
        <v>26136.335875000001</v>
      </c>
      <c r="K53" s="72">
        <v>26136.335875000001</v>
      </c>
      <c r="L53" s="34">
        <v>26136.335875000001</v>
      </c>
      <c r="M53" s="35"/>
      <c r="N53" s="38"/>
      <c r="O53" s="36">
        <f t="shared" si="4"/>
        <v>1.2295081967213184E-2</v>
      </c>
      <c r="P53" s="36">
        <f t="shared" si="5"/>
        <v>1.2295081967213184E-2</v>
      </c>
      <c r="Q53" s="37">
        <f t="shared" si="6"/>
        <v>1.2295081967213184E-2</v>
      </c>
      <c r="R53" s="38"/>
      <c r="S53" s="38"/>
      <c r="T53" s="36">
        <f t="shared" si="7"/>
        <v>-7.4763063524589946E-3</v>
      </c>
      <c r="U53" s="36">
        <f t="shared" si="8"/>
        <v>-7.4763063524589946E-3</v>
      </c>
      <c r="V53" s="39">
        <f t="shared" si="9"/>
        <v>-7.4763063524589946E-3</v>
      </c>
      <c r="W53" s="75"/>
      <c r="X53" s="74"/>
    </row>
    <row r="54" spans="2:24" ht="15" customHeight="1" x14ac:dyDescent="0.35">
      <c r="B54" s="18">
        <v>2020</v>
      </c>
      <c r="C54" s="33"/>
      <c r="D54" s="72"/>
      <c r="E54" s="72">
        <v>20340.84</v>
      </c>
      <c r="F54" s="72">
        <v>20340.84</v>
      </c>
      <c r="G54" s="34">
        <v>20340.84</v>
      </c>
      <c r="H54" s="73"/>
      <c r="I54" s="304"/>
      <c r="J54" s="72">
        <v>26225.808895752896</v>
      </c>
      <c r="K54" s="72">
        <v>26225.808895752896</v>
      </c>
      <c r="L54" s="34">
        <v>26225.808895752896</v>
      </c>
      <c r="M54" s="35"/>
      <c r="N54" s="38"/>
      <c r="O54" s="36">
        <f t="shared" si="4"/>
        <v>1.5182186234817818E-2</v>
      </c>
      <c r="P54" s="36">
        <f t="shared" si="5"/>
        <v>1.5182186234817818E-2</v>
      </c>
      <c r="Q54" s="37">
        <f t="shared" si="6"/>
        <v>1.5182186234817818E-2</v>
      </c>
      <c r="R54" s="38"/>
      <c r="S54" s="38"/>
      <c r="T54" s="36">
        <f t="shared" si="7"/>
        <v>3.4233192127928191E-3</v>
      </c>
      <c r="U54" s="36">
        <f t="shared" si="8"/>
        <v>3.4233192127928191E-3</v>
      </c>
      <c r="V54" s="39">
        <f t="shared" si="9"/>
        <v>3.4233192127928191E-3</v>
      </c>
      <c r="W54" s="75"/>
      <c r="X54" s="74"/>
    </row>
    <row r="55" spans="2:24" ht="15" customHeight="1" x14ac:dyDescent="0.35">
      <c r="B55" s="18">
        <v>2021</v>
      </c>
      <c r="C55" s="33"/>
      <c r="D55" s="72"/>
      <c r="E55" s="72">
        <v>20584.199999999997</v>
      </c>
      <c r="F55" s="72">
        <v>20584.199999999997</v>
      </c>
      <c r="G55" s="34">
        <v>20584.199999999997</v>
      </c>
      <c r="H55" s="73"/>
      <c r="I55" s="304"/>
      <c r="J55" s="72">
        <v>26369.886905370844</v>
      </c>
      <c r="K55" s="72">
        <v>26369.886905370844</v>
      </c>
      <c r="L55" s="34">
        <v>26369.886905370844</v>
      </c>
      <c r="M55" s="35"/>
      <c r="N55" s="38"/>
      <c r="O55" s="36">
        <f t="shared" si="4"/>
        <v>1.1964107676968982E-2</v>
      </c>
      <c r="P55" s="36">
        <f t="shared" si="5"/>
        <v>1.1964107676968982E-2</v>
      </c>
      <c r="Q55" s="37">
        <f t="shared" si="6"/>
        <v>1.1964107676968982E-2</v>
      </c>
      <c r="R55" s="38"/>
      <c r="S55" s="38"/>
      <c r="T55" s="36">
        <f t="shared" si="7"/>
        <v>5.4937489322313127E-3</v>
      </c>
      <c r="U55" s="36">
        <f t="shared" si="8"/>
        <v>5.4937489322313127E-3</v>
      </c>
      <c r="V55" s="39">
        <f t="shared" si="9"/>
        <v>5.4937489322313127E-3</v>
      </c>
      <c r="W55" s="75"/>
      <c r="X55" s="74"/>
    </row>
    <row r="56" spans="2:24" ht="15" customHeight="1" x14ac:dyDescent="0.35">
      <c r="B56" s="18">
        <v>2022</v>
      </c>
      <c r="C56" s="33"/>
      <c r="D56" s="72"/>
      <c r="E56" s="72">
        <v>20787</v>
      </c>
      <c r="F56" s="72">
        <v>20787</v>
      </c>
      <c r="G56" s="34">
        <v>20787</v>
      </c>
      <c r="H56" s="73"/>
      <c r="I56" s="304"/>
      <c r="J56" s="72">
        <v>26494.168702290081</v>
      </c>
      <c r="K56" s="72">
        <v>26494.168702290081</v>
      </c>
      <c r="L56" s="34">
        <v>26494.168702290081</v>
      </c>
      <c r="M56" s="35"/>
      <c r="N56" s="38"/>
      <c r="O56" s="36">
        <f t="shared" si="4"/>
        <v>9.8522167487686829E-3</v>
      </c>
      <c r="P56" s="36">
        <f t="shared" si="5"/>
        <v>9.8522167487686829E-3</v>
      </c>
      <c r="Q56" s="37">
        <f t="shared" si="6"/>
        <v>9.8522167487686829E-3</v>
      </c>
      <c r="R56" s="38"/>
      <c r="S56" s="38"/>
      <c r="T56" s="36">
        <f t="shared" si="7"/>
        <v>4.7130197169682475E-3</v>
      </c>
      <c r="U56" s="36">
        <f t="shared" si="8"/>
        <v>4.7130197169682475E-3</v>
      </c>
      <c r="V56" s="39">
        <f t="shared" si="9"/>
        <v>4.7130197169682475E-3</v>
      </c>
      <c r="W56" s="75"/>
    </row>
    <row r="57" spans="2:24" ht="15" customHeight="1" x14ac:dyDescent="0.35">
      <c r="B57" s="18">
        <v>2023</v>
      </c>
      <c r="C57" s="33"/>
      <c r="D57" s="72"/>
      <c r="E57" s="72">
        <v>22003.800000000003</v>
      </c>
      <c r="F57" s="72">
        <v>22003.800000000003</v>
      </c>
      <c r="G57" s="34">
        <v>22003.800000000003</v>
      </c>
      <c r="H57" s="73"/>
      <c r="I57" s="304"/>
      <c r="J57" s="72">
        <v>27588.744480600755</v>
      </c>
      <c r="K57" s="72">
        <v>27588.744480600755</v>
      </c>
      <c r="L57" s="34">
        <v>27588.744480600755</v>
      </c>
      <c r="M57" s="35"/>
      <c r="N57" s="38"/>
      <c r="O57" s="36">
        <f t="shared" si="4"/>
        <v>5.8536585365853711E-2</v>
      </c>
      <c r="P57" s="36">
        <f t="shared" si="5"/>
        <v>5.8536585365853711E-2</v>
      </c>
      <c r="Q57" s="37">
        <f t="shared" si="6"/>
        <v>5.8536585365853711E-2</v>
      </c>
      <c r="R57" s="38"/>
      <c r="S57" s="38"/>
      <c r="T57" s="36">
        <f t="shared" si="7"/>
        <v>4.1313837418724519E-2</v>
      </c>
      <c r="U57" s="36">
        <f t="shared" si="8"/>
        <v>4.1313837418724519E-2</v>
      </c>
      <c r="V57" s="39">
        <f t="shared" si="9"/>
        <v>4.1313837418724519E-2</v>
      </c>
      <c r="W57" s="75"/>
    </row>
    <row r="58" spans="2:24" ht="15" customHeight="1" x14ac:dyDescent="0.35">
      <c r="B58" s="18">
        <v>2024</v>
      </c>
      <c r="C58" s="73"/>
      <c r="D58" s="72"/>
      <c r="E58" s="72">
        <v>23362.560000000001</v>
      </c>
      <c r="F58" s="72">
        <v>23362.560000000001</v>
      </c>
      <c r="G58" s="34">
        <v>23362.560000000001</v>
      </c>
      <c r="H58" s="73"/>
      <c r="I58" s="304"/>
      <c r="J58" s="72">
        <v>28823.414541871924</v>
      </c>
      <c r="K58" s="72">
        <v>28823.414541871924</v>
      </c>
      <c r="L58" s="34">
        <v>28823.414541871924</v>
      </c>
      <c r="M58" s="35"/>
      <c r="N58" s="38"/>
      <c r="O58" s="36">
        <f t="shared" si="4"/>
        <v>6.1751152073732607E-2</v>
      </c>
      <c r="P58" s="36">
        <f t="shared" si="5"/>
        <v>6.1751152073732607E-2</v>
      </c>
      <c r="Q58" s="37">
        <f t="shared" si="6"/>
        <v>6.1751152073732607E-2</v>
      </c>
      <c r="R58" s="38"/>
      <c r="S58" s="38"/>
      <c r="T58" s="36">
        <f t="shared" si="7"/>
        <v>4.4752673038069402E-2</v>
      </c>
      <c r="U58" s="36">
        <f t="shared" si="8"/>
        <v>4.4752673038069402E-2</v>
      </c>
      <c r="V58" s="39">
        <f t="shared" si="9"/>
        <v>4.4752673038069402E-2</v>
      </c>
      <c r="W58" s="75"/>
    </row>
    <row r="59" spans="2:24" ht="15" customHeight="1" x14ac:dyDescent="0.35">
      <c r="B59" s="18">
        <v>2025</v>
      </c>
      <c r="C59" s="73"/>
      <c r="D59" s="72"/>
      <c r="E59" s="72">
        <v>23626.199999999997</v>
      </c>
      <c r="F59" s="72">
        <v>23626.199999999997</v>
      </c>
      <c r="G59" s="34">
        <v>23626.199999999997</v>
      </c>
      <c r="H59" s="73"/>
      <c r="I59" s="304"/>
      <c r="J59" s="72">
        <v>28585.419275362321</v>
      </c>
      <c r="K59" s="72">
        <v>28585.419275362321</v>
      </c>
      <c r="L59" s="34">
        <v>28585.419275362321</v>
      </c>
      <c r="M59" s="35"/>
      <c r="N59" s="38"/>
      <c r="O59" s="36">
        <f>Sal_valid!O82</f>
        <v>1.9742489270386354E-2</v>
      </c>
      <c r="P59" s="36">
        <f>Sal_valid!P82</f>
        <v>1.9742489270386354E-2</v>
      </c>
      <c r="Q59" s="37">
        <f>Sal_valid!Q82</f>
        <v>1.9742489270386354E-2</v>
      </c>
      <c r="R59" s="38"/>
      <c r="S59" s="38"/>
      <c r="T59" s="36">
        <f>Sal_valid!T82</f>
        <v>1.0215337448347794E-2</v>
      </c>
      <c r="U59" s="36">
        <f>Sal_valid!U82</f>
        <v>1.0215337448347794E-2</v>
      </c>
      <c r="V59" s="39">
        <f>Sal_valid!V82</f>
        <v>1.0215337448347794E-2</v>
      </c>
      <c r="W59" s="75"/>
    </row>
    <row r="60" spans="2:24" ht="15" customHeight="1" x14ac:dyDescent="0.35">
      <c r="B60" s="18">
        <v>2026</v>
      </c>
      <c r="C60" s="73"/>
      <c r="D60" s="72"/>
      <c r="E60" s="72">
        <v>24376.560000000001</v>
      </c>
      <c r="F60" s="72">
        <v>24376.560000000001</v>
      </c>
      <c r="G60" s="34">
        <v>24376.560000000001</v>
      </c>
      <c r="H60" s="73"/>
      <c r="I60" s="304"/>
      <c r="J60" s="72">
        <v>28899.926400000004</v>
      </c>
      <c r="K60" s="72">
        <v>28899.926400000004</v>
      </c>
      <c r="L60" s="34">
        <v>28899.926400000004</v>
      </c>
      <c r="M60" s="35"/>
      <c r="N60" s="38"/>
      <c r="O60" s="36">
        <f>Sal_valid!O83</f>
        <v>1.1784511784511675E-2</v>
      </c>
      <c r="P60" s="36">
        <f>Sal_valid!P83</f>
        <v>1.1784511784511675E-2</v>
      </c>
      <c r="Q60" s="37">
        <f>Sal_valid!Q83</f>
        <v>1.1784511784511675E-2</v>
      </c>
      <c r="R60" s="38"/>
      <c r="S60" s="38"/>
      <c r="T60" s="36">
        <f>Sal_valid!T83</f>
        <v>-6.7885424712752496E-3</v>
      </c>
      <c r="U60" s="36">
        <f>Sal_valid!U83</f>
        <v>-6.7885424712752496E-3</v>
      </c>
      <c r="V60" s="39">
        <f>Sal_valid!V83</f>
        <v>-6.7885424712752496E-3</v>
      </c>
      <c r="W60" s="75"/>
    </row>
    <row r="61" spans="2:24" ht="15" customHeight="1" x14ac:dyDescent="0.35">
      <c r="B61" s="26">
        <v>2027</v>
      </c>
      <c r="C61" s="44"/>
      <c r="D61" s="76"/>
      <c r="E61" s="76">
        <f t="shared" ref="E61:E103" si="10">E60*(1+O61)</f>
        <v>24698.330592000009</v>
      </c>
      <c r="F61" s="76">
        <f t="shared" ref="F61:F103" si="11">F60*(1+P61)</f>
        <v>24698.330592000009</v>
      </c>
      <c r="G61" s="43">
        <f t="shared" ref="G61:G103" si="12">G60*(1+Q61)</f>
        <v>24698.330592000009</v>
      </c>
      <c r="H61" s="44"/>
      <c r="I61" s="305"/>
      <c r="J61" s="76">
        <f t="shared" ref="J61:J103" si="13">J60*(1+T61)</f>
        <v>28817.444570888707</v>
      </c>
      <c r="K61" s="76">
        <f t="shared" ref="K61:K103" si="14">K60*(1+U61)</f>
        <v>28817.444570888707</v>
      </c>
      <c r="L61" s="43">
        <f t="shared" ref="L61:L103" si="15">L60*(1+V61)</f>
        <v>28817.444570888707</v>
      </c>
      <c r="M61" s="45"/>
      <c r="N61" s="46"/>
      <c r="O61" s="40">
        <f>Sal_valid!O84</f>
        <v>1.3200000000000323E-2</v>
      </c>
      <c r="P61" s="40">
        <f>Sal_valid!P84</f>
        <v>1.3200000000000323E-2</v>
      </c>
      <c r="Q61" s="41">
        <f>Sal_valid!Q84</f>
        <v>1.3200000000000323E-2</v>
      </c>
      <c r="R61" s="46"/>
      <c r="S61" s="46"/>
      <c r="T61" s="40">
        <f>Sal_valid!T84</f>
        <v>-2.8540497982478819E-3</v>
      </c>
      <c r="U61" s="40">
        <f>Sal_valid!U84</f>
        <v>-2.8540497982478819E-3</v>
      </c>
      <c r="V61" s="42">
        <f>Sal_valid!V84</f>
        <v>-2.8540497982478819E-3</v>
      </c>
      <c r="W61" s="75"/>
    </row>
    <row r="62" spans="2:24" ht="15" customHeight="1" x14ac:dyDescent="0.35">
      <c r="B62" s="26">
        <v>2028</v>
      </c>
      <c r="C62" s="44"/>
      <c r="D62" s="76"/>
      <c r="E62" s="76">
        <f t="shared" si="10"/>
        <v>25078.68488311681</v>
      </c>
      <c r="F62" s="76">
        <f t="shared" si="11"/>
        <v>25078.68488311681</v>
      </c>
      <c r="G62" s="43">
        <f t="shared" si="12"/>
        <v>25078.68488311681</v>
      </c>
      <c r="H62" s="44"/>
      <c r="I62" s="305"/>
      <c r="J62" s="76">
        <f t="shared" si="13"/>
        <v>28757.968763911933</v>
      </c>
      <c r="K62" s="76">
        <f t="shared" si="14"/>
        <v>28757.968763911933</v>
      </c>
      <c r="L62" s="43">
        <f t="shared" si="15"/>
        <v>28757.968763911933</v>
      </c>
      <c r="M62" s="45"/>
      <c r="N62" s="46"/>
      <c r="O62" s="40">
        <f>Sal_valid!O85</f>
        <v>1.540000000000008E-2</v>
      </c>
      <c r="P62" s="40">
        <f>Sal_valid!P85</f>
        <v>1.540000000000008E-2</v>
      </c>
      <c r="Q62" s="41">
        <f>Sal_valid!Q85</f>
        <v>1.540000000000008E-2</v>
      </c>
      <c r="R62" s="46"/>
      <c r="S62" s="46"/>
      <c r="T62" s="40">
        <f>Sal_valid!T85</f>
        <v>-2.0638820638820832E-3</v>
      </c>
      <c r="U62" s="40">
        <f>Sal_valid!U85</f>
        <v>-2.0638820638820832E-3</v>
      </c>
      <c r="V62" s="42">
        <f>Sal_valid!V85</f>
        <v>-2.0638820638820832E-3</v>
      </c>
      <c r="W62" s="75"/>
    </row>
    <row r="63" spans="2:24" ht="15" customHeight="1" x14ac:dyDescent="0.35">
      <c r="B63" s="26">
        <v>2029</v>
      </c>
      <c r="C63" s="44"/>
      <c r="D63" s="76"/>
      <c r="E63" s="76">
        <f t="shared" si="10"/>
        <v>25600.321528685643</v>
      </c>
      <c r="F63" s="76">
        <f t="shared" si="11"/>
        <v>25600.321528685643</v>
      </c>
      <c r="G63" s="43">
        <f t="shared" si="12"/>
        <v>25600.321528685643</v>
      </c>
      <c r="H63" s="44"/>
      <c r="I63" s="305"/>
      <c r="J63" s="76">
        <f t="shared" si="13"/>
        <v>28851.237851794889</v>
      </c>
      <c r="K63" s="76">
        <f t="shared" si="14"/>
        <v>28851.237851794889</v>
      </c>
      <c r="L63" s="43">
        <f t="shared" si="15"/>
        <v>28851.237851794889</v>
      </c>
      <c r="M63" s="45"/>
      <c r="N63" s="46"/>
      <c r="O63" s="40">
        <f>Sal_valid!O86</f>
        <v>2.0800000000000152E-2</v>
      </c>
      <c r="P63" s="40">
        <f>Sal_valid!P86</f>
        <v>2.0800000000000152E-2</v>
      </c>
      <c r="Q63" s="41">
        <f>Sal_valid!Q86</f>
        <v>2.0800000000000152E-2</v>
      </c>
      <c r="R63" s="46"/>
      <c r="S63" s="46"/>
      <c r="T63" s="40">
        <f>Sal_valid!T86</f>
        <v>3.2432432432432101E-3</v>
      </c>
      <c r="U63" s="40">
        <f>Sal_valid!U86</f>
        <v>3.2432432432432101E-3</v>
      </c>
      <c r="V63" s="42">
        <f>Sal_valid!V86</f>
        <v>3.2432432432432101E-3</v>
      </c>
      <c r="W63" s="75"/>
    </row>
    <row r="64" spans="2:24" ht="15" customHeight="1" x14ac:dyDescent="0.35">
      <c r="B64" s="26">
        <v>2030</v>
      </c>
      <c r="C64" s="44"/>
      <c r="D64" s="76"/>
      <c r="E64" s="76">
        <f t="shared" si="10"/>
        <v>26051.251585132748</v>
      </c>
      <c r="F64" s="76">
        <f t="shared" si="11"/>
        <v>26033.218127871292</v>
      </c>
      <c r="G64" s="43">
        <f t="shared" si="12"/>
        <v>26015.184670609833</v>
      </c>
      <c r="H64" s="44"/>
      <c r="I64" s="305"/>
      <c r="J64" s="76">
        <f t="shared" si="13"/>
        <v>28854.476962552781</v>
      </c>
      <c r="K64" s="76">
        <f t="shared" si="14"/>
        <v>28834.503028655388</v>
      </c>
      <c r="L64" s="43">
        <f t="shared" si="15"/>
        <v>28814.529094757992</v>
      </c>
      <c r="M64" s="45"/>
      <c r="N64" s="46"/>
      <c r="O64" s="40">
        <f>Sal_valid!O87</f>
        <v>1.7614234100217452E-2</v>
      </c>
      <c r="P64" s="40">
        <f>Sal_valid!P87</f>
        <v>1.6909811023294363E-2</v>
      </c>
      <c r="Q64" s="41">
        <f>Sal_valid!Q87</f>
        <v>1.6205387946371275E-2</v>
      </c>
      <c r="R64" s="46"/>
      <c r="S64" s="46"/>
      <c r="T64" s="40">
        <f>Sal_valid!T87</f>
        <v>1.1226938596298197E-4</v>
      </c>
      <c r="U64" s="40">
        <f>Sal_valid!U87</f>
        <v>-5.8003830634456577E-4</v>
      </c>
      <c r="V64" s="42">
        <f>Sal_valid!V87</f>
        <v>-1.2723459986523356E-3</v>
      </c>
      <c r="W64" s="75"/>
    </row>
    <row r="65" spans="2:23" ht="15" customHeight="1" x14ac:dyDescent="0.35">
      <c r="B65" s="26">
        <v>2031</v>
      </c>
      <c r="C65" s="44"/>
      <c r="D65" s="76"/>
      <c r="E65" s="76">
        <f t="shared" si="10"/>
        <v>26536.333983516372</v>
      </c>
      <c r="F65" s="76">
        <f t="shared" si="11"/>
        <v>26493.513538190098</v>
      </c>
      <c r="G65" s="43">
        <f t="shared" si="12"/>
        <v>26450.726968019691</v>
      </c>
      <c r="H65" s="44"/>
      <c r="I65" s="305"/>
      <c r="J65" s="76">
        <f t="shared" si="13"/>
        <v>28886.246966485112</v>
      </c>
      <c r="K65" s="76">
        <f t="shared" si="14"/>
        <v>28839.634576104516</v>
      </c>
      <c r="L65" s="43">
        <f t="shared" si="15"/>
        <v>28793.059060678803</v>
      </c>
      <c r="M65" s="45"/>
      <c r="N65" s="46"/>
      <c r="O65" s="40">
        <f>Sal_valid!O88</f>
        <v>1.8620310690195652E-2</v>
      </c>
      <c r="P65" s="40">
        <f>Sal_valid!P88</f>
        <v>1.7681079920965015E-2</v>
      </c>
      <c r="Q65" s="41">
        <f>Sal_valid!Q88</f>
        <v>1.6741849151734156E-2</v>
      </c>
      <c r="R65" s="46"/>
      <c r="S65" s="46"/>
      <c r="T65" s="40">
        <f>Sal_valid!T88</f>
        <v>1.1010424473665292E-3</v>
      </c>
      <c r="U65" s="40">
        <f>Sal_valid!U88</f>
        <v>1.779655242897249E-4</v>
      </c>
      <c r="V65" s="42">
        <f>Sal_valid!V88</f>
        <v>-7.4511139878719046E-4</v>
      </c>
      <c r="W65" s="75"/>
    </row>
    <row r="66" spans="2:23" ht="15" customHeight="1" x14ac:dyDescent="0.35">
      <c r="B66" s="26">
        <v>2032</v>
      </c>
      <c r="C66" s="44"/>
      <c r="D66" s="76"/>
      <c r="E66" s="76">
        <f t="shared" si="10"/>
        <v>27057.146351272902</v>
      </c>
      <c r="F66" s="76">
        <f t="shared" si="11"/>
        <v>26982.381091428022</v>
      </c>
      <c r="G66" s="43">
        <f t="shared" si="12"/>
        <v>26907.750837743966</v>
      </c>
      <c r="H66" s="44"/>
      <c r="I66" s="305"/>
      <c r="J66" s="76">
        <f t="shared" si="13"/>
        <v>28946.613893385849</v>
      </c>
      <c r="K66" s="76">
        <f t="shared" si="14"/>
        <v>28866.627590274962</v>
      </c>
      <c r="L66" s="43">
        <f t="shared" si="15"/>
        <v>28786.785721139488</v>
      </c>
      <c r="M66" s="45"/>
      <c r="N66" s="46"/>
      <c r="O66" s="40">
        <f>Sal_valid!O89</f>
        <v>1.9626387280173851E-2</v>
      </c>
      <c r="P66" s="40">
        <f>Sal_valid!P89</f>
        <v>1.8452348818635445E-2</v>
      </c>
      <c r="Q66" s="41">
        <f>Sal_valid!Q89</f>
        <v>1.7278310357096816E-2</v>
      </c>
      <c r="R66" s="46"/>
      <c r="S66" s="46"/>
      <c r="T66" s="40">
        <f>Sal_valid!T89</f>
        <v>2.0898155087705206E-3</v>
      </c>
      <c r="U66" s="40">
        <f>Sal_valid!U89</f>
        <v>9.3596935492423761E-4</v>
      </c>
      <c r="V66" s="42">
        <f>Sal_valid!V89</f>
        <v>-2.1787679892204537E-4</v>
      </c>
      <c r="W66" s="75"/>
    </row>
    <row r="67" spans="2:23" ht="15" customHeight="1" x14ac:dyDescent="0.35">
      <c r="B67" s="26">
        <v>2033</v>
      </c>
      <c r="C67" s="44"/>
      <c r="D67" s="76"/>
      <c r="E67" s="76">
        <f t="shared" si="10"/>
        <v>27615.401945794962</v>
      </c>
      <c r="F67" s="76">
        <f t="shared" si="11"/>
        <v>27501.08007060532</v>
      </c>
      <c r="G67" s="43">
        <f t="shared" si="12"/>
        <v>27387.106272177971</v>
      </c>
      <c r="H67" s="44"/>
      <c r="I67" s="305"/>
      <c r="J67" s="76">
        <f t="shared" si="13"/>
        <v>29035.728608063277</v>
      </c>
      <c r="K67" s="76">
        <f t="shared" si="14"/>
        <v>28915.526883370399</v>
      </c>
      <c r="L67" s="43">
        <f t="shared" si="15"/>
        <v>28795.691137866415</v>
      </c>
      <c r="M67" s="45"/>
      <c r="N67" s="46"/>
      <c r="O67" s="40">
        <f>Sal_valid!O90</f>
        <v>2.0632463870152273E-2</v>
      </c>
      <c r="P67" s="40">
        <f>Sal_valid!P90</f>
        <v>1.9223617716306096E-2</v>
      </c>
      <c r="Q67" s="41">
        <f>Sal_valid!Q90</f>
        <v>1.7814771562460141E-2</v>
      </c>
      <c r="R67" s="46"/>
      <c r="S67" s="46"/>
      <c r="T67" s="40">
        <f>Sal_valid!T90</f>
        <v>3.0785885701742899E-3</v>
      </c>
      <c r="U67" s="40">
        <f>Sal_valid!U90</f>
        <v>1.6939731855587503E-3</v>
      </c>
      <c r="V67" s="42">
        <f>Sal_valid!V90</f>
        <v>3.0935780094365484E-4</v>
      </c>
      <c r="W67" s="75"/>
    </row>
    <row r="68" spans="2:23" ht="15" customHeight="1" x14ac:dyDescent="0.35">
      <c r="B68" s="26">
        <v>2034</v>
      </c>
      <c r="C68" s="44"/>
      <c r="D68" s="76"/>
      <c r="E68" s="76">
        <f t="shared" si="10"/>
        <v>28212.95893812181</v>
      </c>
      <c r="F68" s="76">
        <f t="shared" si="11"/>
        <v>28050.961048378969</v>
      </c>
      <c r="G68" s="43">
        <f t="shared" si="12"/>
        <v>27889.693434215802</v>
      </c>
      <c r="H68" s="44"/>
      <c r="I68" s="305"/>
      <c r="J68" s="76">
        <f t="shared" si="13"/>
        <v>29153.827416548615</v>
      </c>
      <c r="K68" s="76">
        <f t="shared" si="14"/>
        <v>28986.427090699541</v>
      </c>
      <c r="L68" s="43">
        <f t="shared" si="15"/>
        <v>28819.781394248381</v>
      </c>
      <c r="M68" s="45"/>
      <c r="N68" s="46"/>
      <c r="O68" s="40">
        <f>Sal_valid!O91</f>
        <v>2.1638540460130473E-2</v>
      </c>
      <c r="P68" s="40">
        <f>Sal_valid!P91</f>
        <v>1.9994886613976748E-2</v>
      </c>
      <c r="Q68" s="41">
        <f>Sal_valid!Q91</f>
        <v>1.8351232767822578E-2</v>
      </c>
      <c r="R68" s="46"/>
      <c r="S68" s="46"/>
      <c r="T68" s="40">
        <f>Sal_valid!T91</f>
        <v>4.0673616315776151E-3</v>
      </c>
      <c r="U68" s="40">
        <f>Sal_valid!U91</f>
        <v>2.451977016193263E-3</v>
      </c>
      <c r="V68" s="42">
        <f>Sal_valid!V91</f>
        <v>8.3659240080846686E-4</v>
      </c>
      <c r="W68" s="75"/>
    </row>
    <row r="69" spans="2:23" ht="15" customHeight="1" x14ac:dyDescent="0.35">
      <c r="B69" s="26">
        <v>2035</v>
      </c>
      <c r="C69" s="44"/>
      <c r="D69" s="76"/>
      <c r="E69" s="76">
        <f t="shared" si="10"/>
        <v>28851.830589126024</v>
      </c>
      <c r="F69" s="76">
        <f t="shared" si="11"/>
        <v>28633.471667760765</v>
      </c>
      <c r="G69" s="43">
        <f t="shared" si="12"/>
        <v>28416.465428807234</v>
      </c>
      <c r="H69" s="44"/>
      <c r="I69" s="305"/>
      <c r="J69" s="76">
        <f t="shared" si="13"/>
        <v>29301.233094782619</v>
      </c>
      <c r="K69" s="76">
        <f t="shared" si="14"/>
        <v>29079.47296647865</v>
      </c>
      <c r="L69" s="43">
        <f t="shared" si="15"/>
        <v>28859.086590267365</v>
      </c>
      <c r="M69" s="45"/>
      <c r="N69" s="46"/>
      <c r="O69" s="40">
        <f>Sal_valid!O92</f>
        <v>2.2644617050108895E-2</v>
      </c>
      <c r="P69" s="40">
        <f>Sal_valid!P92</f>
        <v>2.0766155511647177E-2</v>
      </c>
      <c r="Q69" s="41">
        <f>Sal_valid!Q92</f>
        <v>1.8887693973185682E-2</v>
      </c>
      <c r="R69" s="46"/>
      <c r="S69" s="46"/>
      <c r="T69" s="40">
        <f>Sal_valid!T92</f>
        <v>5.0561346929813844E-3</v>
      </c>
      <c r="U69" s="40">
        <f>Sal_valid!U92</f>
        <v>3.2099808468275537E-3</v>
      </c>
      <c r="V69" s="42">
        <f>Sal_valid!V92</f>
        <v>1.3638270006735009E-3</v>
      </c>
      <c r="W69" s="75"/>
    </row>
    <row r="70" spans="2:23" ht="15" customHeight="1" x14ac:dyDescent="0.35">
      <c r="B70" s="26">
        <v>2036</v>
      </c>
      <c r="C70" s="44"/>
      <c r="D70" s="76"/>
      <c r="E70" s="76">
        <f t="shared" si="10"/>
        <v>29534.19639534513</v>
      </c>
      <c r="F70" s="76">
        <f t="shared" si="11"/>
        <v>29250.162899381514</v>
      </c>
      <c r="G70" s="43">
        <f t="shared" si="12"/>
        <v>28968.431262922248</v>
      </c>
      <c r="H70" s="44"/>
      <c r="I70" s="305"/>
      <c r="J70" s="76">
        <f t="shared" si="13"/>
        <v>29478.356345930319</v>
      </c>
      <c r="K70" s="76">
        <f t="shared" si="14"/>
        <v>29194.859869638323</v>
      </c>
      <c r="L70" s="43">
        <f t="shared" si="15"/>
        <v>28913.660900744857</v>
      </c>
      <c r="M70" s="45"/>
      <c r="N70" s="46"/>
      <c r="O70" s="40">
        <f>Sal_valid!O93</f>
        <v>2.3650693640086873E-2</v>
      </c>
      <c r="P70" s="40">
        <f>Sal_valid!P93</f>
        <v>2.1537424409318051E-2</v>
      </c>
      <c r="Q70" s="41">
        <f>Sal_valid!Q93</f>
        <v>1.9424155178548563E-2</v>
      </c>
      <c r="R70" s="46"/>
      <c r="S70" s="46"/>
      <c r="T70" s="40">
        <f>Sal_valid!T93</f>
        <v>6.0449077543851537E-3</v>
      </c>
      <c r="U70" s="40">
        <f>Sal_valid!U93</f>
        <v>3.9679846774625105E-3</v>
      </c>
      <c r="V70" s="42">
        <f>Sal_valid!V93</f>
        <v>1.8910616005392011E-3</v>
      </c>
      <c r="W70" s="75"/>
    </row>
    <row r="71" spans="2:23" ht="15" customHeight="1" x14ac:dyDescent="0.35">
      <c r="B71" s="26">
        <v>2037</v>
      </c>
      <c r="C71" s="44"/>
      <c r="D71" s="76"/>
      <c r="E71" s="76">
        <f t="shared" si="10"/>
        <v>30262.414289794779</v>
      </c>
      <c r="F71" s="76">
        <f t="shared" si="11"/>
        <v>29902.695812683261</v>
      </c>
      <c r="G71" s="43">
        <f t="shared" si="12"/>
        <v>29546.659006605139</v>
      </c>
      <c r="H71" s="44"/>
      <c r="I71" s="305"/>
      <c r="J71" s="76">
        <f t="shared" si="13"/>
        <v>29685.697695441686</v>
      </c>
      <c r="K71" s="76">
        <f t="shared" si="14"/>
        <v>29332.834441877716</v>
      </c>
      <c r="L71" s="43">
        <f t="shared" si="15"/>
        <v>28983.5826970409</v>
      </c>
      <c r="M71" s="45"/>
      <c r="N71" s="46"/>
      <c r="O71" s="40">
        <f>Sal_valid!O94</f>
        <v>2.4656770230065295E-2</v>
      </c>
      <c r="P71" s="40">
        <f>Sal_valid!P94</f>
        <v>2.2308693306988259E-2</v>
      </c>
      <c r="Q71" s="41">
        <f>Sal_valid!Q94</f>
        <v>1.9960616383911223E-2</v>
      </c>
      <c r="R71" s="46"/>
      <c r="S71" s="46"/>
      <c r="T71" s="40">
        <f>Sal_valid!T94</f>
        <v>7.0336808157891451E-3</v>
      </c>
      <c r="U71" s="40">
        <f>Sal_valid!U94</f>
        <v>4.7259885080963571E-3</v>
      </c>
      <c r="V71" s="42">
        <f>Sal_valid!V94</f>
        <v>2.4182962004040132E-3</v>
      </c>
      <c r="W71" s="75"/>
    </row>
    <row r="72" spans="2:23" ht="15" customHeight="1" x14ac:dyDescent="0.35">
      <c r="B72" s="26">
        <v>2038</v>
      </c>
      <c r="C72" s="44"/>
      <c r="D72" s="76"/>
      <c r="E72" s="76">
        <f t="shared" si="10"/>
        <v>31039.033992118482</v>
      </c>
      <c r="F72" s="76">
        <f t="shared" si="11"/>
        <v>30592.848901857404</v>
      </c>
      <c r="G72" s="43">
        <f t="shared" si="12"/>
        <v>30152.279168767356</v>
      </c>
      <c r="H72" s="44"/>
      <c r="I72" s="305"/>
      <c r="J72" s="76">
        <f t="shared" si="13"/>
        <v>29923.849836015652</v>
      </c>
      <c r="K72" s="76">
        <f t="shared" si="14"/>
        <v>29493.695481230239</v>
      </c>
      <c r="L72" s="43">
        <f t="shared" si="15"/>
        <v>29068.954732577193</v>
      </c>
      <c r="M72" s="45"/>
      <c r="N72" s="46"/>
      <c r="O72" s="40">
        <f>Sal_valid!O95</f>
        <v>2.5662846820043717E-2</v>
      </c>
      <c r="P72" s="40">
        <f>Sal_valid!P95</f>
        <v>2.307996220465891E-2</v>
      </c>
      <c r="Q72" s="41">
        <f>Sal_valid!Q95</f>
        <v>2.0497077589274326E-2</v>
      </c>
      <c r="R72" s="46"/>
      <c r="S72" s="46"/>
      <c r="T72" s="40">
        <f>Sal_valid!T95</f>
        <v>8.0224538771926923E-3</v>
      </c>
      <c r="U72" s="40">
        <f>Sal_valid!U95</f>
        <v>5.4839923387310918E-3</v>
      </c>
      <c r="V72" s="42">
        <f>Sal_valid!V95</f>
        <v>2.9455308002694913E-3</v>
      </c>
      <c r="W72" s="75"/>
    </row>
    <row r="73" spans="2:23" ht="15" customHeight="1" x14ac:dyDescent="0.35">
      <c r="B73" s="26">
        <v>2039</v>
      </c>
      <c r="C73" s="44"/>
      <c r="D73" s="76"/>
      <c r="E73" s="76">
        <f t="shared" si="10"/>
        <v>31866.81161237535</v>
      </c>
      <c r="F73" s="76">
        <f t="shared" si="11"/>
        <v>31322.526011094254</v>
      </c>
      <c r="G73" s="43">
        <f t="shared" si="12"/>
        <v>30786.488302410362</v>
      </c>
      <c r="H73" s="44"/>
      <c r="I73" s="305"/>
      <c r="J73" s="76">
        <f t="shared" si="13"/>
        <v>30193.500437764465</v>
      </c>
      <c r="K73" s="76">
        <f t="shared" si="14"/>
        <v>29677.795015444513</v>
      </c>
      <c r="L73" s="43">
        <f t="shared" si="15"/>
        <v>29169.90439279057</v>
      </c>
      <c r="M73" s="45"/>
      <c r="N73" s="46"/>
      <c r="O73" s="40">
        <f>Sal_valid!O96</f>
        <v>2.6668923410021694E-2</v>
      </c>
      <c r="P73" s="40">
        <f>Sal_valid!P96</f>
        <v>2.3851231102329562E-2</v>
      </c>
      <c r="Q73" s="41">
        <f>Sal_valid!Q96</f>
        <v>2.103353879463743E-2</v>
      </c>
      <c r="R73" s="46"/>
      <c r="S73" s="46"/>
      <c r="T73" s="40">
        <f>Sal_valid!T96</f>
        <v>9.0112269385962396E-3</v>
      </c>
      <c r="U73" s="40">
        <f>Sal_valid!U96</f>
        <v>6.2419961693656045E-3</v>
      </c>
      <c r="V73" s="42">
        <f>Sal_valid!V96</f>
        <v>3.4727654001347474E-3</v>
      </c>
      <c r="W73" s="75"/>
    </row>
    <row r="74" spans="2:23" ht="15" customHeight="1" x14ac:dyDescent="0.35">
      <c r="B74" s="26">
        <v>2040</v>
      </c>
      <c r="C74" s="44"/>
      <c r="D74" s="76"/>
      <c r="E74" s="76">
        <f t="shared" si="10"/>
        <v>32748.72562374784</v>
      </c>
      <c r="F74" s="76">
        <f t="shared" si="11"/>
        <v>32093.764907802422</v>
      </c>
      <c r="G74" s="43">
        <f t="shared" si="12"/>
        <v>31450.552855093356</v>
      </c>
      <c r="H74" s="44"/>
      <c r="I74" s="305"/>
      <c r="J74" s="76">
        <f t="shared" si="13"/>
        <v>30495.435442142112</v>
      </c>
      <c r="K74" s="76">
        <f t="shared" si="14"/>
        <v>29885.53958055261</v>
      </c>
      <c r="L74" s="43">
        <f t="shared" si="15"/>
        <v>29286.584010361737</v>
      </c>
      <c r="M74" s="45"/>
      <c r="N74" s="46"/>
      <c r="O74" s="40">
        <f>Sal_valid!O97</f>
        <v>2.7675000000000116E-2</v>
      </c>
      <c r="P74" s="40">
        <f>Sal_valid!P97</f>
        <v>2.4622499999999992E-2</v>
      </c>
      <c r="Q74" s="41">
        <f>Sal_valid!Q97</f>
        <v>2.1570000000000089E-2</v>
      </c>
      <c r="R74" s="46"/>
      <c r="S74" s="46"/>
      <c r="T74" s="40">
        <f>Sal_valid!T97</f>
        <v>1.0000000000000009E-2</v>
      </c>
      <c r="U74" s="40">
        <f>Sal_valid!U97</f>
        <v>6.9999999999994511E-3</v>
      </c>
      <c r="V74" s="42">
        <f>Sal_valid!V97</f>
        <v>4.0000000000002256E-3</v>
      </c>
      <c r="W74" s="75"/>
    </row>
    <row r="75" spans="2:23" ht="15" customHeight="1" x14ac:dyDescent="0.35">
      <c r="B75" s="26">
        <v>2041</v>
      </c>
      <c r="C75" s="44"/>
      <c r="D75" s="76"/>
      <c r="E75" s="76">
        <f t="shared" si="10"/>
        <v>33655.046605385069</v>
      </c>
      <c r="F75" s="76">
        <f t="shared" si="11"/>
        <v>32883.993634244791</v>
      </c>
      <c r="G75" s="43">
        <f t="shared" si="12"/>
        <v>32128.941280177722</v>
      </c>
      <c r="H75" s="44"/>
      <c r="I75" s="305"/>
      <c r="J75" s="76">
        <f t="shared" si="13"/>
        <v>30800.389796563541</v>
      </c>
      <c r="K75" s="76">
        <f t="shared" si="14"/>
        <v>30094.738357616487</v>
      </c>
      <c r="L75" s="43">
        <f t="shared" si="15"/>
        <v>29403.730346403183</v>
      </c>
      <c r="M75" s="45"/>
      <c r="N75" s="46"/>
      <c r="O75" s="40">
        <f>Sal_valid!O98</f>
        <v>2.7675000000000338E-2</v>
      </c>
      <c r="P75" s="40">
        <f>Sal_valid!P98</f>
        <v>2.4622500000000214E-2</v>
      </c>
      <c r="Q75" s="41">
        <f>Sal_valid!Q98</f>
        <v>2.1570000000000089E-2</v>
      </c>
      <c r="R75" s="46"/>
      <c r="S75" s="46"/>
      <c r="T75" s="40">
        <f>Sal_valid!T98</f>
        <v>1.0000000000000231E-2</v>
      </c>
      <c r="U75" s="40">
        <f>Sal_valid!U98</f>
        <v>7.0000000000003393E-3</v>
      </c>
      <c r="V75" s="42">
        <f>Sal_valid!V98</f>
        <v>4.0000000000000036E-3</v>
      </c>
      <c r="W75" s="75"/>
    </row>
    <row r="76" spans="2:23" ht="15" customHeight="1" x14ac:dyDescent="0.35">
      <c r="B76" s="26">
        <v>2042</v>
      </c>
      <c r="C76" s="44"/>
      <c r="D76" s="76"/>
      <c r="E76" s="76">
        <f t="shared" si="10"/>
        <v>34586.450020189106</v>
      </c>
      <c r="F76" s="76">
        <f t="shared" si="11"/>
        <v>33693.679767503985</v>
      </c>
      <c r="G76" s="43">
        <f t="shared" si="12"/>
        <v>32821.962543591158</v>
      </c>
      <c r="H76" s="44"/>
      <c r="I76" s="305"/>
      <c r="J76" s="76">
        <f t="shared" si="13"/>
        <v>31108.393694529183</v>
      </c>
      <c r="K76" s="76">
        <f t="shared" si="14"/>
        <v>30305.4015261198</v>
      </c>
      <c r="L76" s="43">
        <f t="shared" si="15"/>
        <v>29521.345267788802</v>
      </c>
      <c r="M76" s="45"/>
      <c r="N76" s="46"/>
      <c r="O76" s="40">
        <f>Sal_valid!O99</f>
        <v>2.7675000000000116E-2</v>
      </c>
      <c r="P76" s="40">
        <f>Sal_valid!P99</f>
        <v>2.4622499999999992E-2</v>
      </c>
      <c r="Q76" s="41">
        <f>Sal_valid!Q99</f>
        <v>2.1570000000000089E-2</v>
      </c>
      <c r="R76" s="46"/>
      <c r="S76" s="46"/>
      <c r="T76" s="40">
        <f>Sal_valid!T99</f>
        <v>1.0000000000000231E-2</v>
      </c>
      <c r="U76" s="40">
        <f>Sal_valid!U99</f>
        <v>6.9999999999998952E-3</v>
      </c>
      <c r="V76" s="42">
        <f>Sal_valid!V99</f>
        <v>4.0000000000002256E-3</v>
      </c>
      <c r="W76" s="75"/>
    </row>
    <row r="77" spans="2:23" ht="15" customHeight="1" x14ac:dyDescent="0.35">
      <c r="B77" s="26">
        <v>2043</v>
      </c>
      <c r="C77" s="44"/>
      <c r="D77" s="76"/>
      <c r="E77" s="76">
        <f t="shared" si="10"/>
        <v>35543.630024497834</v>
      </c>
      <c r="F77" s="76">
        <f t="shared" si="11"/>
        <v>34523.302397579355</v>
      </c>
      <c r="G77" s="43">
        <f t="shared" si="12"/>
        <v>33529.932275656422</v>
      </c>
      <c r="H77" s="44"/>
      <c r="I77" s="305"/>
      <c r="J77" s="76">
        <f t="shared" si="13"/>
        <v>31419.477631474467</v>
      </c>
      <c r="K77" s="76">
        <f t="shared" si="14"/>
        <v>30517.539336802642</v>
      </c>
      <c r="L77" s="43">
        <f t="shared" si="15"/>
        <v>29639.430648859958</v>
      </c>
      <c r="M77" s="45"/>
      <c r="N77" s="46"/>
      <c r="O77" s="40">
        <f>Sal_valid!O100</f>
        <v>2.7674999999999894E-2</v>
      </c>
      <c r="P77" s="40">
        <f>Sal_valid!P100</f>
        <v>2.4622499999999992E-2</v>
      </c>
      <c r="Q77" s="41">
        <f>Sal_valid!Q100</f>
        <v>2.1570000000000089E-2</v>
      </c>
      <c r="R77" s="46"/>
      <c r="S77" s="46"/>
      <c r="T77" s="40">
        <f>Sal_valid!T100</f>
        <v>9.9999999999997868E-3</v>
      </c>
      <c r="U77" s="40">
        <f>Sal_valid!U100</f>
        <v>7.0000000000001172E-3</v>
      </c>
      <c r="V77" s="42">
        <f>Sal_valid!V100</f>
        <v>4.0000000000000036E-3</v>
      </c>
      <c r="W77" s="75"/>
    </row>
    <row r="78" spans="2:23" ht="15" customHeight="1" x14ac:dyDescent="0.35">
      <c r="B78" s="26">
        <v>2044</v>
      </c>
      <c r="C78" s="44"/>
      <c r="D78" s="76"/>
      <c r="E78" s="76">
        <f t="shared" si="10"/>
        <v>36527.299985425816</v>
      </c>
      <c r="F78" s="76">
        <f t="shared" si="11"/>
        <v>35373.352410863743</v>
      </c>
      <c r="G78" s="43">
        <f t="shared" si="12"/>
        <v>34253.172914842326</v>
      </c>
      <c r="H78" s="44"/>
      <c r="I78" s="305"/>
      <c r="J78" s="76">
        <f t="shared" si="13"/>
        <v>31733.67240778921</v>
      </c>
      <c r="K78" s="76">
        <f t="shared" si="14"/>
        <v>30731.162112160251</v>
      </c>
      <c r="L78" s="43">
        <f t="shared" si="15"/>
        <v>29757.988371455398</v>
      </c>
      <c r="M78" s="45"/>
      <c r="N78" s="46"/>
      <c r="O78" s="40">
        <f>Sal_valid!O101</f>
        <v>2.7675000000000116E-2</v>
      </c>
      <c r="P78" s="40">
        <f>Sal_valid!P101</f>
        <v>2.462249999999977E-2</v>
      </c>
      <c r="Q78" s="41">
        <f>Sal_valid!Q101</f>
        <v>2.1569999999999867E-2</v>
      </c>
      <c r="R78" s="46"/>
      <c r="S78" s="46"/>
      <c r="T78" s="40">
        <f>Sal_valid!T101</f>
        <v>1.0000000000000009E-2</v>
      </c>
      <c r="U78" s="40">
        <f>Sal_valid!U101</f>
        <v>6.9999999999996732E-3</v>
      </c>
      <c r="V78" s="42">
        <f>Sal_valid!V101</f>
        <v>4.0000000000000036E-3</v>
      </c>
      <c r="W78" s="75"/>
    </row>
    <row r="79" spans="2:23" ht="15" customHeight="1" x14ac:dyDescent="0.35">
      <c r="B79" s="26">
        <v>2045</v>
      </c>
      <c r="C79" s="44"/>
      <c r="D79" s="76"/>
      <c r="E79" s="76">
        <f t="shared" si="10"/>
        <v>37538.193012522468</v>
      </c>
      <c r="F79" s="76">
        <f t="shared" si="11"/>
        <v>36244.332780600234</v>
      </c>
      <c r="G79" s="43">
        <f t="shared" si="12"/>
        <v>34992.013854615478</v>
      </c>
      <c r="H79" s="44"/>
      <c r="I79" s="305"/>
      <c r="J79" s="76">
        <f t="shared" si="13"/>
        <v>32051.009131867097</v>
      </c>
      <c r="K79" s="76">
        <f t="shared" si="14"/>
        <v>30946.280246945371</v>
      </c>
      <c r="L79" s="43">
        <f t="shared" si="15"/>
        <v>29877.020324941219</v>
      </c>
      <c r="M79" s="45"/>
      <c r="N79" s="46"/>
      <c r="O79" s="40">
        <f>Sal_valid!O102</f>
        <v>2.7674999999999894E-2</v>
      </c>
      <c r="P79" s="40">
        <f>Sal_valid!P102</f>
        <v>2.4622499999999992E-2</v>
      </c>
      <c r="Q79" s="41">
        <f>Sal_valid!Q102</f>
        <v>2.1570000000000089E-2</v>
      </c>
      <c r="R79" s="46"/>
      <c r="S79" s="46"/>
      <c r="T79" s="40">
        <f>Sal_valid!T102</f>
        <v>9.9999999999997868E-3</v>
      </c>
      <c r="U79" s="40">
        <f>Sal_valid!U102</f>
        <v>6.9999999999998952E-3</v>
      </c>
      <c r="V79" s="42">
        <f>Sal_valid!V102</f>
        <v>4.0000000000000036E-3</v>
      </c>
      <c r="W79" s="75"/>
    </row>
    <row r="80" spans="2:23" ht="15" customHeight="1" x14ac:dyDescent="0.35">
      <c r="B80" s="26">
        <v>2046</v>
      </c>
      <c r="C80" s="44"/>
      <c r="D80" s="76"/>
      <c r="E80" s="76">
        <f t="shared" si="10"/>
        <v>38577.062504144029</v>
      </c>
      <c r="F80" s="76">
        <f t="shared" si="11"/>
        <v>37136.758864490555</v>
      </c>
      <c r="G80" s="43">
        <f t="shared" si="12"/>
        <v>35746.791593459537</v>
      </c>
      <c r="H80" s="44"/>
      <c r="I80" s="305"/>
      <c r="J80" s="76">
        <f t="shared" si="13"/>
        <v>32371.519223185762</v>
      </c>
      <c r="K80" s="76">
        <f t="shared" si="14"/>
        <v>31162.904208673979</v>
      </c>
      <c r="L80" s="43">
        <f t="shared" si="15"/>
        <v>29996.528406240977</v>
      </c>
      <c r="M80" s="45"/>
      <c r="N80" s="46"/>
      <c r="O80" s="40">
        <f>Sal_valid!O103</f>
        <v>2.7675000000000116E-2</v>
      </c>
      <c r="P80" s="40">
        <f>Sal_valid!P103</f>
        <v>2.462249999999977E-2</v>
      </c>
      <c r="Q80" s="41">
        <f>Sal_valid!Q103</f>
        <v>2.1570000000000089E-2</v>
      </c>
      <c r="R80" s="46"/>
      <c r="S80" s="46"/>
      <c r="T80" s="40">
        <f>Sal_valid!T103</f>
        <v>9.9999999999997868E-3</v>
      </c>
      <c r="U80" s="40">
        <f>Sal_valid!U103</f>
        <v>6.9999999999996732E-3</v>
      </c>
      <c r="V80" s="42">
        <f>Sal_valid!V103</f>
        <v>3.9999999999997815E-3</v>
      </c>
      <c r="W80" s="75"/>
    </row>
    <row r="81" spans="2:23" ht="15" customHeight="1" x14ac:dyDescent="0.35">
      <c r="B81" s="26">
        <v>2047</v>
      </c>
      <c r="C81" s="44"/>
      <c r="D81" s="76"/>
      <c r="E81" s="76">
        <f t="shared" si="10"/>
        <v>39644.682708946217</v>
      </c>
      <c r="F81" s="76">
        <f t="shared" si="11"/>
        <v>38051.158709631476</v>
      </c>
      <c r="G81" s="43">
        <f t="shared" si="12"/>
        <v>36517.849888130462</v>
      </c>
      <c r="H81" s="44"/>
      <c r="I81" s="305"/>
      <c r="J81" s="76">
        <f t="shared" si="13"/>
        <v>32695.234415417621</v>
      </c>
      <c r="K81" s="76">
        <f t="shared" si="14"/>
        <v>31381.044538134687</v>
      </c>
      <c r="L81" s="43">
        <f t="shared" si="15"/>
        <v>30116.514519865941</v>
      </c>
      <c r="M81" s="45"/>
      <c r="N81" s="46"/>
      <c r="O81" s="40">
        <f>Sal_valid!O104</f>
        <v>2.7675000000000116E-2</v>
      </c>
      <c r="P81" s="40">
        <f>Sal_valid!P104</f>
        <v>2.4622499999999992E-2</v>
      </c>
      <c r="Q81" s="41">
        <f>Sal_valid!Q104</f>
        <v>2.1570000000000089E-2</v>
      </c>
      <c r="R81" s="46"/>
      <c r="S81" s="46"/>
      <c r="T81" s="40">
        <f>Sal_valid!T104</f>
        <v>1.0000000000000009E-2</v>
      </c>
      <c r="U81" s="40">
        <f>Sal_valid!U104</f>
        <v>6.9999999999996732E-3</v>
      </c>
      <c r="V81" s="42">
        <f>Sal_valid!V104</f>
        <v>4.0000000000000036E-3</v>
      </c>
      <c r="W81" s="75"/>
    </row>
    <row r="82" spans="2:23" ht="15" customHeight="1" x14ac:dyDescent="0.35">
      <c r="B82" s="26">
        <v>2048</v>
      </c>
      <c r="C82" s="44"/>
      <c r="D82" s="76"/>
      <c r="E82" s="76">
        <f t="shared" si="10"/>
        <v>40741.849302916307</v>
      </c>
      <c r="F82" s="76">
        <f t="shared" si="11"/>
        <v>38988.073364959375</v>
      </c>
      <c r="G82" s="43">
        <f t="shared" si="12"/>
        <v>37305.539910217442</v>
      </c>
      <c r="H82" s="44"/>
      <c r="I82" s="305"/>
      <c r="J82" s="76">
        <f t="shared" si="13"/>
        <v>33022.186759571799</v>
      </c>
      <c r="K82" s="76">
        <f t="shared" si="14"/>
        <v>31600.711849901632</v>
      </c>
      <c r="L82" s="43">
        <f t="shared" si="15"/>
        <v>30236.980577945404</v>
      </c>
      <c r="M82" s="45"/>
      <c r="N82" s="46"/>
      <c r="O82" s="40">
        <f>Sal_valid!O105</f>
        <v>2.7675000000000116E-2</v>
      </c>
      <c r="P82" s="40">
        <f>Sal_valid!P105</f>
        <v>2.4622499999999992E-2</v>
      </c>
      <c r="Q82" s="41">
        <f>Sal_valid!Q105</f>
        <v>2.1570000000000089E-2</v>
      </c>
      <c r="R82" s="46"/>
      <c r="S82" s="46"/>
      <c r="T82" s="40">
        <f>Sal_valid!T105</f>
        <v>1.0000000000000009E-2</v>
      </c>
      <c r="U82" s="40">
        <f>Sal_valid!U105</f>
        <v>7.0000000000001172E-3</v>
      </c>
      <c r="V82" s="42">
        <f>Sal_valid!V105</f>
        <v>4.0000000000000036E-3</v>
      </c>
      <c r="W82" s="75"/>
    </row>
    <row r="83" spans="2:23" ht="15" customHeight="1" x14ac:dyDescent="0.35">
      <c r="B83" s="26">
        <v>2049</v>
      </c>
      <c r="C83" s="44"/>
      <c r="D83" s="76"/>
      <c r="E83" s="76">
        <f t="shared" si="10"/>
        <v>41869.379982374521</v>
      </c>
      <c r="F83" s="76">
        <f t="shared" si="11"/>
        <v>39948.057201388081</v>
      </c>
      <c r="G83" s="43">
        <f t="shared" si="12"/>
        <v>38110.220406080836</v>
      </c>
      <c r="H83" s="44"/>
      <c r="I83" s="305"/>
      <c r="J83" s="76">
        <f t="shared" si="13"/>
        <v>33352.408627167519</v>
      </c>
      <c r="K83" s="76">
        <f t="shared" si="14"/>
        <v>31821.916832850933</v>
      </c>
      <c r="L83" s="43">
        <f t="shared" si="15"/>
        <v>30357.928500257185</v>
      </c>
      <c r="M83" s="45"/>
      <c r="N83" s="46"/>
      <c r="O83" s="40">
        <f>Sal_valid!O106</f>
        <v>2.7675000000000116E-2</v>
      </c>
      <c r="P83" s="40">
        <f>Sal_valid!P106</f>
        <v>2.462249999999977E-2</v>
      </c>
      <c r="Q83" s="41">
        <f>Sal_valid!Q106</f>
        <v>2.1570000000000089E-2</v>
      </c>
      <c r="R83" s="46"/>
      <c r="S83" s="46"/>
      <c r="T83" s="40">
        <f>Sal_valid!T106</f>
        <v>1.0000000000000009E-2</v>
      </c>
      <c r="U83" s="40">
        <f>Sal_valid!U106</f>
        <v>6.9999999999996732E-3</v>
      </c>
      <c r="V83" s="42">
        <f>Sal_valid!V106</f>
        <v>4.0000000000000036E-3</v>
      </c>
      <c r="W83" s="75"/>
    </row>
    <row r="84" spans="2:23" ht="15" customHeight="1" x14ac:dyDescent="0.35">
      <c r="B84" s="26">
        <v>2050</v>
      </c>
      <c r="C84" s="44"/>
      <c r="D84" s="76"/>
      <c r="E84" s="76">
        <f t="shared" si="10"/>
        <v>43028.11507338674</v>
      </c>
      <c r="F84" s="76">
        <f t="shared" si="11"/>
        <v>40931.678239829256</v>
      </c>
      <c r="G84" s="43">
        <f t="shared" si="12"/>
        <v>38932.257860240003</v>
      </c>
      <c r="H84" s="44"/>
      <c r="I84" s="305"/>
      <c r="J84" s="76">
        <f t="shared" si="13"/>
        <v>33685.932713439193</v>
      </c>
      <c r="K84" s="76">
        <f t="shared" si="14"/>
        <v>32044.67025068088</v>
      </c>
      <c r="L84" s="43">
        <f t="shared" si="15"/>
        <v>30479.360214258213</v>
      </c>
      <c r="M84" s="45"/>
      <c r="N84" s="46"/>
      <c r="O84" s="40">
        <f>Sal_valid!O107</f>
        <v>2.7675000000000116E-2</v>
      </c>
      <c r="P84" s="40">
        <f>Sal_valid!P107</f>
        <v>2.4622499999999992E-2</v>
      </c>
      <c r="Q84" s="41">
        <f>Sal_valid!Q107</f>
        <v>2.1570000000000089E-2</v>
      </c>
      <c r="R84" s="46"/>
      <c r="S84" s="46"/>
      <c r="T84" s="40">
        <f>Sal_valid!T107</f>
        <v>1.0000000000000009E-2</v>
      </c>
      <c r="U84" s="40">
        <f>Sal_valid!U107</f>
        <v>6.9999999999996732E-3</v>
      </c>
      <c r="V84" s="42">
        <f>Sal_valid!V107</f>
        <v>4.0000000000000036E-3</v>
      </c>
      <c r="W84" s="75"/>
    </row>
    <row r="85" spans="2:23" ht="15" customHeight="1" x14ac:dyDescent="0.35">
      <c r="B85" s="26">
        <v>2051</v>
      </c>
      <c r="C85" s="44"/>
      <c r="D85" s="76"/>
      <c r="E85" s="76">
        <f t="shared" si="10"/>
        <v>44218.918158042725</v>
      </c>
      <c r="F85" s="76">
        <f t="shared" si="11"/>
        <v>41939.518487289461</v>
      </c>
      <c r="G85" s="43">
        <f t="shared" si="12"/>
        <v>39772.026662285381</v>
      </c>
      <c r="H85" s="44"/>
      <c r="I85" s="305"/>
      <c r="J85" s="76">
        <f t="shared" si="13"/>
        <v>34022.792040573593</v>
      </c>
      <c r="K85" s="76">
        <f t="shared" si="14"/>
        <v>32268.98294243565</v>
      </c>
      <c r="L85" s="43">
        <f t="shared" si="15"/>
        <v>30601.277655115253</v>
      </c>
      <c r="M85" s="45"/>
      <c r="N85" s="46"/>
      <c r="O85" s="40">
        <f>Sal_valid!O108</f>
        <v>2.7675000000000116E-2</v>
      </c>
      <c r="P85" s="40">
        <f>Sal_valid!P108</f>
        <v>2.4622500000000214E-2</v>
      </c>
      <c r="Q85" s="41">
        <f>Sal_valid!Q108</f>
        <v>2.1570000000000089E-2</v>
      </c>
      <c r="R85" s="46"/>
      <c r="S85" s="46"/>
      <c r="T85" s="40">
        <f>Sal_valid!T108</f>
        <v>1.0000000000000231E-2</v>
      </c>
      <c r="U85" s="40">
        <f>Sal_valid!U108</f>
        <v>7.0000000000001172E-3</v>
      </c>
      <c r="V85" s="42">
        <f>Sal_valid!V108</f>
        <v>4.0000000000002256E-3</v>
      </c>
      <c r="W85" s="75"/>
    </row>
    <row r="86" spans="2:23" ht="15" customHeight="1" x14ac:dyDescent="0.35">
      <c r="B86" s="26">
        <v>2052</v>
      </c>
      <c r="C86" s="44"/>
      <c r="D86" s="76"/>
      <c r="E86" s="76">
        <f t="shared" si="10"/>
        <v>45442.676718066563</v>
      </c>
      <c r="F86" s="76">
        <f t="shared" si="11"/>
        <v>42972.174281242747</v>
      </c>
      <c r="G86" s="43">
        <f t="shared" si="12"/>
        <v>40629.909277390871</v>
      </c>
      <c r="H86" s="44"/>
      <c r="I86" s="305"/>
      <c r="J86" s="76">
        <f t="shared" si="13"/>
        <v>34363.019960979327</v>
      </c>
      <c r="K86" s="76">
        <f t="shared" si="14"/>
        <v>32494.865823032698</v>
      </c>
      <c r="L86" s="43">
        <f t="shared" si="15"/>
        <v>30723.682765735706</v>
      </c>
      <c r="M86" s="45"/>
      <c r="N86" s="46"/>
      <c r="O86" s="40">
        <f>Sal_valid!O109</f>
        <v>2.7675000000000116E-2</v>
      </c>
      <c r="P86" s="40">
        <f>Sal_valid!P109</f>
        <v>2.4622499999999992E-2</v>
      </c>
      <c r="Q86" s="41">
        <f>Sal_valid!Q109</f>
        <v>2.1569999999999867E-2</v>
      </c>
      <c r="R86" s="46"/>
      <c r="S86" s="46"/>
      <c r="T86" s="40">
        <f>Sal_valid!T109</f>
        <v>1.0000000000000009E-2</v>
      </c>
      <c r="U86" s="40">
        <f>Sal_valid!U109</f>
        <v>6.9999999999998952E-3</v>
      </c>
      <c r="V86" s="42">
        <f>Sal_valid!V109</f>
        <v>3.9999999999997815E-3</v>
      </c>
      <c r="W86" s="75"/>
    </row>
    <row r="87" spans="2:23" ht="15" customHeight="1" x14ac:dyDescent="0.35">
      <c r="B87" s="26">
        <v>2053</v>
      </c>
      <c r="C87" s="44"/>
      <c r="D87" s="76"/>
      <c r="E87" s="76">
        <f t="shared" si="10"/>
        <v>46700.302796239062</v>
      </c>
      <c r="F87" s="76">
        <f t="shared" si="11"/>
        <v>44030.256642482644</v>
      </c>
      <c r="G87" s="43">
        <f t="shared" si="12"/>
        <v>41506.296420504194</v>
      </c>
      <c r="H87" s="44"/>
      <c r="I87" s="305"/>
      <c r="J87" s="76">
        <f t="shared" si="13"/>
        <v>34706.650160589117</v>
      </c>
      <c r="K87" s="76">
        <f t="shared" si="14"/>
        <v>32722.329883793922</v>
      </c>
      <c r="L87" s="43">
        <f t="shared" si="15"/>
        <v>30846.577496798651</v>
      </c>
      <c r="M87" s="45"/>
      <c r="N87" s="46"/>
      <c r="O87" s="40">
        <f>Sal_valid!O110</f>
        <v>2.7675000000000116E-2</v>
      </c>
      <c r="P87" s="40">
        <f>Sal_valid!P110</f>
        <v>2.4622499999999992E-2</v>
      </c>
      <c r="Q87" s="41">
        <f>Sal_valid!Q110</f>
        <v>2.1570000000000089E-2</v>
      </c>
      <c r="R87" s="46"/>
      <c r="S87" s="46"/>
      <c r="T87" s="40">
        <f>Sal_valid!T110</f>
        <v>1.0000000000000009E-2</v>
      </c>
      <c r="U87" s="40">
        <f>Sal_valid!U110</f>
        <v>6.9999999999998952E-3</v>
      </c>
      <c r="V87" s="42">
        <f>Sal_valid!V110</f>
        <v>4.0000000000000036E-3</v>
      </c>
      <c r="W87" s="75"/>
    </row>
    <row r="88" spans="2:23" ht="15" customHeight="1" x14ac:dyDescent="0.35">
      <c r="B88" s="26">
        <v>2054</v>
      </c>
      <c r="C88" s="44"/>
      <c r="D88" s="76"/>
      <c r="E88" s="76">
        <f t="shared" si="10"/>
        <v>47992.733676124983</v>
      </c>
      <c r="F88" s="76">
        <f t="shared" si="11"/>
        <v>45114.391636662171</v>
      </c>
      <c r="G88" s="43">
        <f t="shared" si="12"/>
        <v>42401.587234294471</v>
      </c>
      <c r="H88" s="44"/>
      <c r="I88" s="305"/>
      <c r="J88" s="76">
        <f t="shared" si="13"/>
        <v>35053.716662195009</v>
      </c>
      <c r="K88" s="76">
        <f t="shared" si="14"/>
        <v>32951.386192980477</v>
      </c>
      <c r="L88" s="43">
        <f t="shared" si="15"/>
        <v>30969.963806785847</v>
      </c>
      <c r="M88" s="45"/>
      <c r="N88" s="46"/>
      <c r="O88" s="40">
        <f>Sal_valid!O111</f>
        <v>2.7675000000000116E-2</v>
      </c>
      <c r="P88" s="40">
        <f>Sal_valid!P111</f>
        <v>2.4622499999999992E-2</v>
      </c>
      <c r="Q88" s="41">
        <f>Sal_valid!Q111</f>
        <v>2.1570000000000089E-2</v>
      </c>
      <c r="R88" s="46"/>
      <c r="S88" s="46"/>
      <c r="T88" s="40">
        <f>Sal_valid!T111</f>
        <v>1.0000000000000009E-2</v>
      </c>
      <c r="U88" s="40">
        <f>Sal_valid!U111</f>
        <v>6.9999999999998952E-3</v>
      </c>
      <c r="V88" s="42">
        <f>Sal_valid!V111</f>
        <v>4.0000000000000036E-3</v>
      </c>
      <c r="W88" s="75"/>
    </row>
    <row r="89" spans="2:23" ht="15" customHeight="1" x14ac:dyDescent="0.35">
      <c r="B89" s="26">
        <v>2055</v>
      </c>
      <c r="C89" s="44"/>
      <c r="D89" s="76"/>
      <c r="E89" s="76">
        <f t="shared" si="10"/>
        <v>49320.932580611749</v>
      </c>
      <c r="F89" s="76">
        <f t="shared" si="11"/>
        <v>46225.220744735881</v>
      </c>
      <c r="G89" s="43">
        <f t="shared" si="12"/>
        <v>43316.189470938203</v>
      </c>
      <c r="H89" s="44"/>
      <c r="I89" s="305"/>
      <c r="J89" s="76">
        <f t="shared" si="13"/>
        <v>35404.253828816967</v>
      </c>
      <c r="K89" s="76">
        <f t="shared" si="14"/>
        <v>33182.045896331343</v>
      </c>
      <c r="L89" s="43">
        <f t="shared" si="15"/>
        <v>31093.843662012998</v>
      </c>
      <c r="M89" s="45"/>
      <c r="N89" s="46"/>
      <c r="O89" s="40">
        <f>Sal_valid!O112</f>
        <v>2.7675000000000116E-2</v>
      </c>
      <c r="P89" s="40">
        <f>Sal_valid!P112</f>
        <v>2.4622499999999992E-2</v>
      </c>
      <c r="Q89" s="41">
        <f>Sal_valid!Q112</f>
        <v>2.1570000000000089E-2</v>
      </c>
      <c r="R89" s="46"/>
      <c r="S89" s="46"/>
      <c r="T89" s="40">
        <f>Sal_valid!T112</f>
        <v>1.0000000000000231E-2</v>
      </c>
      <c r="U89" s="40">
        <f>Sal_valid!U112</f>
        <v>7.0000000000001172E-3</v>
      </c>
      <c r="V89" s="42">
        <f>Sal_valid!V112</f>
        <v>4.0000000000002256E-3</v>
      </c>
      <c r="W89" s="75"/>
    </row>
    <row r="90" spans="2:23" ht="15" customHeight="1" x14ac:dyDescent="0.35">
      <c r="B90" s="26">
        <v>2056</v>
      </c>
      <c r="C90" s="44"/>
      <c r="D90" s="76"/>
      <c r="E90" s="76">
        <f t="shared" si="10"/>
        <v>50685.889389780183</v>
      </c>
      <c r="F90" s="76">
        <f t="shared" si="11"/>
        <v>47363.401242523141</v>
      </c>
      <c r="G90" s="43">
        <f t="shared" si="12"/>
        <v>44250.519677826342</v>
      </c>
      <c r="H90" s="44"/>
      <c r="I90" s="305"/>
      <c r="J90" s="76">
        <f t="shared" si="13"/>
        <v>35758.296367105148</v>
      </c>
      <c r="K90" s="76">
        <f t="shared" si="14"/>
        <v>33414.320217605658</v>
      </c>
      <c r="L90" s="43">
        <f t="shared" si="15"/>
        <v>31218.219036661048</v>
      </c>
      <c r="M90" s="45"/>
      <c r="N90" s="46"/>
      <c r="O90" s="40">
        <f>Sal_valid!O113</f>
        <v>2.7675000000000116E-2</v>
      </c>
      <c r="P90" s="40">
        <f>Sal_valid!P113</f>
        <v>2.4622499999999992E-2</v>
      </c>
      <c r="Q90" s="41">
        <f>Sal_valid!Q113</f>
        <v>2.1570000000000089E-2</v>
      </c>
      <c r="R90" s="46"/>
      <c r="S90" s="46"/>
      <c r="T90" s="40">
        <f>Sal_valid!T113</f>
        <v>1.0000000000000231E-2</v>
      </c>
      <c r="U90" s="40">
        <f>Sal_valid!U113</f>
        <v>6.9999999999998952E-3</v>
      </c>
      <c r="V90" s="42">
        <f>Sal_valid!V113</f>
        <v>4.0000000000000036E-3</v>
      </c>
      <c r="W90" s="75"/>
    </row>
    <row r="91" spans="2:23" ht="15" customHeight="1" x14ac:dyDescent="0.35">
      <c r="B91" s="26">
        <v>2057</v>
      </c>
      <c r="C91" s="44"/>
      <c r="D91" s="76"/>
      <c r="E91" s="76">
        <f t="shared" si="10"/>
        <v>52088.621378642354</v>
      </c>
      <c r="F91" s="76">
        <f t="shared" si="11"/>
        <v>48529.606589617164</v>
      </c>
      <c r="G91" s="43">
        <f t="shared" si="12"/>
        <v>45205.003387277051</v>
      </c>
      <c r="H91" s="44"/>
      <c r="I91" s="305"/>
      <c r="J91" s="76">
        <f t="shared" si="13"/>
        <v>36115.879330776203</v>
      </c>
      <c r="K91" s="76">
        <f t="shared" si="14"/>
        <v>33648.220459128905</v>
      </c>
      <c r="L91" s="43">
        <f t="shared" si="15"/>
        <v>31343.091912807693</v>
      </c>
      <c r="M91" s="45"/>
      <c r="N91" s="46"/>
      <c r="O91" s="40">
        <f>Sal_valid!O114</f>
        <v>2.7675000000000116E-2</v>
      </c>
      <c r="P91" s="40">
        <f>Sal_valid!P114</f>
        <v>2.4622499999999992E-2</v>
      </c>
      <c r="Q91" s="41">
        <f>Sal_valid!Q114</f>
        <v>2.1569999999999867E-2</v>
      </c>
      <c r="R91" s="46"/>
      <c r="S91" s="46"/>
      <c r="T91" s="40">
        <f>Sal_valid!T114</f>
        <v>1.0000000000000009E-2</v>
      </c>
      <c r="U91" s="40">
        <f>Sal_valid!U114</f>
        <v>7.0000000000001172E-3</v>
      </c>
      <c r="V91" s="42">
        <f>Sal_valid!V114</f>
        <v>4.0000000000000036E-3</v>
      </c>
      <c r="W91" s="75"/>
    </row>
    <row r="92" spans="2:23" ht="15" customHeight="1" x14ac:dyDescent="0.35">
      <c r="B92" s="26">
        <v>2058</v>
      </c>
      <c r="C92" s="44"/>
      <c r="D92" s="76"/>
      <c r="E92" s="76">
        <f t="shared" si="10"/>
        <v>53530.173975296289</v>
      </c>
      <c r="F92" s="76">
        <f t="shared" si="11"/>
        <v>49724.52682787001</v>
      </c>
      <c r="G92" s="43">
        <f t="shared" si="12"/>
        <v>46180.075310340624</v>
      </c>
      <c r="H92" s="44"/>
      <c r="I92" s="305"/>
      <c r="J92" s="76">
        <f t="shared" si="13"/>
        <v>36477.038124083956</v>
      </c>
      <c r="K92" s="76">
        <f t="shared" si="14"/>
        <v>33883.758002342794</v>
      </c>
      <c r="L92" s="43">
        <f t="shared" si="15"/>
        <v>31468.464280458924</v>
      </c>
      <c r="M92" s="45"/>
      <c r="N92" s="46"/>
      <c r="O92" s="40">
        <f>Sal_valid!O115</f>
        <v>2.7675000000000116E-2</v>
      </c>
      <c r="P92" s="40">
        <f>Sal_valid!P115</f>
        <v>2.4622499999999992E-2</v>
      </c>
      <c r="Q92" s="41">
        <f>Sal_valid!Q115</f>
        <v>2.1570000000000089E-2</v>
      </c>
      <c r="R92" s="46"/>
      <c r="S92" s="46"/>
      <c r="T92" s="40">
        <f>Sal_valid!T115</f>
        <v>9.9999999999997868E-3</v>
      </c>
      <c r="U92" s="40">
        <f>Sal_valid!U115</f>
        <v>6.9999999999996732E-3</v>
      </c>
      <c r="V92" s="42">
        <f>Sal_valid!V115</f>
        <v>4.0000000000000036E-3</v>
      </c>
      <c r="W92" s="75"/>
    </row>
    <row r="93" spans="2:23" ht="15" customHeight="1" x14ac:dyDescent="0.35">
      <c r="B93" s="26">
        <v>2059</v>
      </c>
      <c r="C93" s="44"/>
      <c r="D93" s="76"/>
      <c r="E93" s="76">
        <f t="shared" si="10"/>
        <v>55011.621540062617</v>
      </c>
      <c r="F93" s="76">
        <f t="shared" si="11"/>
        <v>50948.868989689239</v>
      </c>
      <c r="G93" s="43">
        <f t="shared" si="12"/>
        <v>47176.179534784686</v>
      </c>
      <c r="H93" s="44"/>
      <c r="I93" s="305"/>
      <c r="J93" s="76">
        <f t="shared" si="13"/>
        <v>36841.808505324792</v>
      </c>
      <c r="K93" s="76">
        <f t="shared" si="14"/>
        <v>34120.94430835919</v>
      </c>
      <c r="L93" s="43">
        <f t="shared" si="15"/>
        <v>31594.338137580766</v>
      </c>
      <c r="M93" s="45"/>
      <c r="N93" s="46"/>
      <c r="O93" s="40">
        <f>Sal_valid!O116</f>
        <v>2.7675000000000116E-2</v>
      </c>
      <c r="P93" s="40">
        <f>Sal_valid!P116</f>
        <v>2.4622499999999992E-2</v>
      </c>
      <c r="Q93" s="41">
        <f>Sal_valid!Q116</f>
        <v>2.1570000000000311E-2</v>
      </c>
      <c r="R93" s="46"/>
      <c r="S93" s="46"/>
      <c r="T93" s="40">
        <f>Sal_valid!T116</f>
        <v>1.0000000000000009E-2</v>
      </c>
      <c r="U93" s="40">
        <f>Sal_valid!U116</f>
        <v>6.9999999999998952E-3</v>
      </c>
      <c r="V93" s="42">
        <f>Sal_valid!V116</f>
        <v>4.0000000000002256E-3</v>
      </c>
      <c r="W93" s="75"/>
    </row>
    <row r="94" spans="2:23" ht="15" customHeight="1" x14ac:dyDescent="0.35">
      <c r="B94" s="26">
        <v>2060</v>
      </c>
      <c r="C94" s="44"/>
      <c r="D94" s="76"/>
      <c r="E94" s="76">
        <f t="shared" si="10"/>
        <v>56534.068166183853</v>
      </c>
      <c r="F94" s="76">
        <f t="shared" si="11"/>
        <v>52203.357516387849</v>
      </c>
      <c r="G94" s="43">
        <f t="shared" si="12"/>
        <v>48193.769727349994</v>
      </c>
      <c r="H94" s="44"/>
      <c r="I94" s="305"/>
      <c r="J94" s="76">
        <f t="shared" si="13"/>
        <v>37210.226590378043</v>
      </c>
      <c r="K94" s="76">
        <f t="shared" si="14"/>
        <v>34359.790918517698</v>
      </c>
      <c r="L94" s="43">
        <f t="shared" si="15"/>
        <v>31720.71549013109</v>
      </c>
      <c r="M94" s="45"/>
      <c r="N94" s="46"/>
      <c r="O94" s="40">
        <f>Sal_valid!O117</f>
        <v>2.7675000000000116E-2</v>
      </c>
      <c r="P94" s="40">
        <f>Sal_valid!P117</f>
        <v>2.462249999999977E-2</v>
      </c>
      <c r="Q94" s="41">
        <f>Sal_valid!Q117</f>
        <v>2.1570000000000089E-2</v>
      </c>
      <c r="R94" s="46"/>
      <c r="S94" s="46"/>
      <c r="T94" s="40">
        <f>Sal_valid!T117</f>
        <v>1.0000000000000009E-2</v>
      </c>
      <c r="U94" s="40">
        <f>Sal_valid!U117</f>
        <v>6.9999999999998952E-3</v>
      </c>
      <c r="V94" s="42">
        <f>Sal_valid!V117</f>
        <v>4.0000000000000036E-3</v>
      </c>
      <c r="W94" s="75"/>
    </row>
    <row r="95" spans="2:23" ht="15" customHeight="1" x14ac:dyDescent="0.35">
      <c r="B95" s="26">
        <v>2061</v>
      </c>
      <c r="C95" s="44"/>
      <c r="D95" s="76"/>
      <c r="E95" s="76">
        <f t="shared" si="10"/>
        <v>58098.648502682998</v>
      </c>
      <c r="F95" s="76">
        <f t="shared" si="11"/>
        <v>53488.734686835116</v>
      </c>
      <c r="G95" s="43">
        <f t="shared" si="12"/>
        <v>49233.309340368934</v>
      </c>
      <c r="H95" s="44"/>
      <c r="I95" s="305"/>
      <c r="J95" s="76">
        <f t="shared" si="13"/>
        <v>37582.32885628182</v>
      </c>
      <c r="K95" s="76">
        <f t="shared" si="14"/>
        <v>34600.309454947324</v>
      </c>
      <c r="L95" s="43">
        <f t="shared" si="15"/>
        <v>31847.598352091612</v>
      </c>
      <c r="M95" s="45"/>
      <c r="N95" s="46"/>
      <c r="O95" s="40">
        <f>Sal_valid!O118</f>
        <v>2.7675000000000116E-2</v>
      </c>
      <c r="P95" s="40">
        <f>Sal_valid!P118</f>
        <v>2.4622500000000214E-2</v>
      </c>
      <c r="Q95" s="41">
        <f>Sal_valid!Q118</f>
        <v>2.1570000000000089E-2</v>
      </c>
      <c r="R95" s="46"/>
      <c r="S95" s="46"/>
      <c r="T95" s="40">
        <f>Sal_valid!T118</f>
        <v>1.0000000000000009E-2</v>
      </c>
      <c r="U95" s="40">
        <f>Sal_valid!U118</f>
        <v>7.0000000000001172E-3</v>
      </c>
      <c r="V95" s="42">
        <f>Sal_valid!V118</f>
        <v>4.0000000000000036E-3</v>
      </c>
    </row>
    <row r="96" spans="2:23" ht="15" customHeight="1" x14ac:dyDescent="0.35">
      <c r="B96" s="26">
        <v>2062</v>
      </c>
      <c r="C96" s="44"/>
      <c r="D96" s="76"/>
      <c r="E96" s="76">
        <f t="shared" si="10"/>
        <v>59706.528599994759</v>
      </c>
      <c r="F96" s="76">
        <f t="shared" si="11"/>
        <v>54805.761056661715</v>
      </c>
      <c r="G96" s="43">
        <f t="shared" si="12"/>
        <v>50295.27182284071</v>
      </c>
      <c r="H96" s="44"/>
      <c r="I96" s="305"/>
      <c r="J96" s="76">
        <f t="shared" si="13"/>
        <v>37958.152144844636</v>
      </c>
      <c r="K96" s="76">
        <f t="shared" si="14"/>
        <v>34842.511621131955</v>
      </c>
      <c r="L96" s="43">
        <f t="shared" si="15"/>
        <v>31974.988745499984</v>
      </c>
      <c r="M96" s="45"/>
      <c r="N96" s="46"/>
      <c r="O96" s="40">
        <f>Sal_valid!O119</f>
        <v>2.7675000000000116E-2</v>
      </c>
      <c r="P96" s="40">
        <f>Sal_valid!P119</f>
        <v>2.4622499999999992E-2</v>
      </c>
      <c r="Q96" s="41">
        <f>Sal_valid!Q119</f>
        <v>2.1570000000000311E-2</v>
      </c>
      <c r="R96" s="46"/>
      <c r="S96" s="46"/>
      <c r="T96" s="40">
        <f>Sal_valid!T119</f>
        <v>1.0000000000000009E-2</v>
      </c>
      <c r="U96" s="40">
        <f>Sal_valid!U119</f>
        <v>6.9999999999998952E-3</v>
      </c>
      <c r="V96" s="42">
        <f>Sal_valid!V119</f>
        <v>4.0000000000002256E-3</v>
      </c>
    </row>
    <row r="97" spans="2:22" ht="15" customHeight="1" x14ac:dyDescent="0.35">
      <c r="B97" s="26">
        <v>2063</v>
      </c>
      <c r="C97" s="44"/>
      <c r="D97" s="76"/>
      <c r="E97" s="76">
        <f t="shared" si="10"/>
        <v>61358.906778999633</v>
      </c>
      <c r="F97" s="76">
        <f t="shared" si="11"/>
        <v>56155.215908279366</v>
      </c>
      <c r="G97" s="43">
        <f t="shared" si="12"/>
        <v>51380.140836059392</v>
      </c>
      <c r="H97" s="44"/>
      <c r="I97" s="305"/>
      <c r="J97" s="76">
        <f t="shared" si="13"/>
        <v>38337.73366629309</v>
      </c>
      <c r="K97" s="76">
        <f t="shared" si="14"/>
        <v>35086.409202479874</v>
      </c>
      <c r="L97" s="43">
        <f t="shared" si="15"/>
        <v>32102.888700481992</v>
      </c>
      <c r="M97" s="45"/>
      <c r="N97" s="46"/>
      <c r="O97" s="40">
        <f>Sal_valid!O120</f>
        <v>2.7675000000000338E-2</v>
      </c>
      <c r="P97" s="40">
        <f>Sal_valid!P120</f>
        <v>2.4622499999999992E-2</v>
      </c>
      <c r="Q97" s="41">
        <f>Sal_valid!Q120</f>
        <v>2.1570000000000089E-2</v>
      </c>
      <c r="R97" s="46"/>
      <c r="S97" s="46"/>
      <c r="T97" s="40">
        <f>Sal_valid!T120</f>
        <v>1.0000000000000231E-2</v>
      </c>
      <c r="U97" s="40">
        <f>Sal_valid!U120</f>
        <v>6.9999999999998952E-3</v>
      </c>
      <c r="V97" s="42">
        <f>Sal_valid!V120</f>
        <v>4.0000000000002256E-3</v>
      </c>
    </row>
    <row r="98" spans="2:22" ht="15" customHeight="1" x14ac:dyDescent="0.35">
      <c r="B98" s="26">
        <v>2064</v>
      </c>
      <c r="C98" s="44"/>
      <c r="D98" s="76"/>
      <c r="E98" s="76">
        <f t="shared" si="10"/>
        <v>63057.014524108454</v>
      </c>
      <c r="F98" s="76">
        <f t="shared" si="11"/>
        <v>57537.897711980964</v>
      </c>
      <c r="G98" s="43">
        <f t="shared" si="12"/>
        <v>52488.4104738932</v>
      </c>
      <c r="H98" s="44"/>
      <c r="I98" s="305"/>
      <c r="J98" s="76">
        <f t="shared" si="13"/>
        <v>38721.11100295603</v>
      </c>
      <c r="K98" s="76">
        <f t="shared" si="14"/>
        <v>35332.014066897224</v>
      </c>
      <c r="L98" s="43">
        <f t="shared" si="15"/>
        <v>32231.300255283913</v>
      </c>
      <c r="M98" s="45"/>
      <c r="N98" s="46"/>
      <c r="O98" s="40">
        <f>Sal_valid!O121</f>
        <v>2.7675000000000116E-2</v>
      </c>
      <c r="P98" s="40">
        <f>Sal_valid!P121</f>
        <v>2.462249999999977E-2</v>
      </c>
      <c r="Q98" s="41">
        <f>Sal_valid!Q121</f>
        <v>2.1570000000000089E-2</v>
      </c>
      <c r="R98" s="46"/>
      <c r="S98" s="46"/>
      <c r="T98" s="40">
        <f>Sal_valid!T121</f>
        <v>1.0000000000000231E-2</v>
      </c>
      <c r="U98" s="40">
        <f>Sal_valid!U121</f>
        <v>6.9999999999996732E-3</v>
      </c>
      <c r="V98" s="42">
        <f>Sal_valid!V121</f>
        <v>3.9999999999997815E-3</v>
      </c>
    </row>
    <row r="99" spans="2:22" ht="15" customHeight="1" x14ac:dyDescent="0.35">
      <c r="B99" s="26">
        <v>2065</v>
      </c>
      <c r="C99" s="44"/>
      <c r="D99" s="76"/>
      <c r="E99" s="76">
        <f t="shared" si="10"/>
        <v>64802.117401063166</v>
      </c>
      <c r="F99" s="76">
        <f t="shared" si="11"/>
        <v>58954.624598394199</v>
      </c>
      <c r="G99" s="43">
        <f t="shared" si="12"/>
        <v>53620.585487815093</v>
      </c>
      <c r="H99" s="44"/>
      <c r="I99" s="305"/>
      <c r="J99" s="76">
        <f t="shared" si="13"/>
        <v>39108.322112985581</v>
      </c>
      <c r="K99" s="76">
        <f t="shared" si="14"/>
        <v>35579.338165365494</v>
      </c>
      <c r="L99" s="43">
        <f t="shared" si="15"/>
        <v>32360.225456305056</v>
      </c>
      <c r="M99" s="45"/>
      <c r="N99" s="46"/>
      <c r="O99" s="40">
        <f>Sal_valid!O122</f>
        <v>2.7675000000000116E-2</v>
      </c>
      <c r="P99" s="40">
        <f>Sal_valid!P122</f>
        <v>2.462249999999977E-2</v>
      </c>
      <c r="Q99" s="41">
        <f>Sal_valid!Q122</f>
        <v>2.1570000000000311E-2</v>
      </c>
      <c r="R99" s="46"/>
      <c r="S99" s="46"/>
      <c r="T99" s="40">
        <f>Sal_valid!T122</f>
        <v>9.9999999999997868E-3</v>
      </c>
      <c r="U99" s="40">
        <f>Sal_valid!U122</f>
        <v>6.9999999999996732E-3</v>
      </c>
      <c r="V99" s="42">
        <f>Sal_valid!V122</f>
        <v>4.0000000000002256E-3</v>
      </c>
    </row>
    <row r="100" spans="2:22" ht="15" customHeight="1" x14ac:dyDescent="0.35">
      <c r="B100" s="26">
        <v>2066</v>
      </c>
      <c r="C100" s="44"/>
      <c r="D100" s="76"/>
      <c r="E100" s="76">
        <f t="shared" si="10"/>
        <v>66595.516000137577</v>
      </c>
      <c r="F100" s="76">
        <f t="shared" si="11"/>
        <v>60406.234842568163</v>
      </c>
      <c r="G100" s="43">
        <f t="shared" si="12"/>
        <v>54777.18151678727</v>
      </c>
      <c r="H100" s="44"/>
      <c r="I100" s="305"/>
      <c r="J100" s="76">
        <f t="shared" si="13"/>
        <v>39499.405334115429</v>
      </c>
      <c r="K100" s="76">
        <f t="shared" si="14"/>
        <v>35828.393532523056</v>
      </c>
      <c r="L100" s="43">
        <f t="shared" si="15"/>
        <v>32489.666358130275</v>
      </c>
      <c r="M100" s="45"/>
      <c r="N100" s="46"/>
      <c r="O100" s="40">
        <f>Sal_valid!O123</f>
        <v>2.7674999999999894E-2</v>
      </c>
      <c r="P100" s="40">
        <f>Sal_valid!P123</f>
        <v>2.4622499999999992E-2</v>
      </c>
      <c r="Q100" s="41">
        <f>Sal_valid!Q123</f>
        <v>2.1570000000000089E-2</v>
      </c>
      <c r="R100" s="46"/>
      <c r="S100" s="46"/>
      <c r="T100" s="40">
        <f>Sal_valid!T123</f>
        <v>9.9999999999997868E-3</v>
      </c>
      <c r="U100" s="40">
        <f>Sal_valid!U123</f>
        <v>7.0000000000001172E-3</v>
      </c>
      <c r="V100" s="42">
        <f>Sal_valid!V123</f>
        <v>4.0000000000000036E-3</v>
      </c>
    </row>
    <row r="101" spans="2:22" ht="15" customHeight="1" x14ac:dyDescent="0.35">
      <c r="B101" s="26">
        <v>2067</v>
      </c>
      <c r="C101" s="44"/>
      <c r="D101" s="76"/>
      <c r="E101" s="76">
        <f t="shared" si="10"/>
        <v>68438.546905441399</v>
      </c>
      <c r="F101" s="76">
        <f t="shared" si="11"/>
        <v>61893.587359979298</v>
      </c>
      <c r="G101" s="43">
        <f t="shared" si="12"/>
        <v>55958.725322104379</v>
      </c>
      <c r="H101" s="44"/>
      <c r="I101" s="305"/>
      <c r="J101" s="76">
        <f t="shared" si="13"/>
        <v>39894.399387456586</v>
      </c>
      <c r="K101" s="76">
        <f t="shared" si="14"/>
        <v>36079.192287250713</v>
      </c>
      <c r="L101" s="43">
        <f t="shared" si="15"/>
        <v>32619.625023562803</v>
      </c>
      <c r="M101" s="45"/>
      <c r="N101" s="46"/>
      <c r="O101" s="40">
        <f>Sal_valid!O124</f>
        <v>2.7675000000000116E-2</v>
      </c>
      <c r="P101" s="40">
        <f>Sal_valid!P124</f>
        <v>2.4622499999999992E-2</v>
      </c>
      <c r="Q101" s="41">
        <f>Sal_valid!Q124</f>
        <v>2.1570000000000089E-2</v>
      </c>
      <c r="R101" s="46"/>
      <c r="S101" s="46"/>
      <c r="T101" s="40">
        <f>Sal_valid!T124</f>
        <v>1.0000000000000009E-2</v>
      </c>
      <c r="U101" s="40">
        <f>Sal_valid!U124</f>
        <v>6.9999999999998952E-3</v>
      </c>
      <c r="V101" s="42">
        <f>Sal_valid!V124</f>
        <v>4.0000000000002256E-3</v>
      </c>
    </row>
    <row r="102" spans="2:22" ht="15" customHeight="1" x14ac:dyDescent="0.35">
      <c r="B102" s="26">
        <v>2068</v>
      </c>
      <c r="C102" s="44"/>
      <c r="D102" s="76"/>
      <c r="E102" s="76">
        <f t="shared" si="10"/>
        <v>70332.583691049498</v>
      </c>
      <c r="F102" s="76">
        <f t="shared" si="11"/>
        <v>63417.562214750389</v>
      </c>
      <c r="G102" s="43">
        <f t="shared" si="12"/>
        <v>57165.755027302177</v>
      </c>
      <c r="H102" s="44"/>
      <c r="I102" s="305"/>
      <c r="J102" s="76">
        <f t="shared" si="13"/>
        <v>40293.343381331149</v>
      </c>
      <c r="K102" s="76">
        <f t="shared" si="14"/>
        <v>36331.746633261464</v>
      </c>
      <c r="L102" s="43">
        <f t="shared" si="15"/>
        <v>32750.103523657053</v>
      </c>
      <c r="M102" s="45"/>
      <c r="N102" s="46"/>
      <c r="O102" s="40">
        <f>Sal_valid!O125</f>
        <v>2.7675000000000116E-2</v>
      </c>
      <c r="P102" s="40">
        <f>Sal_valid!P125</f>
        <v>2.4622499999999992E-2</v>
      </c>
      <c r="Q102" s="41">
        <f>Sal_valid!Q125</f>
        <v>2.1570000000000089E-2</v>
      </c>
      <c r="R102" s="46"/>
      <c r="S102" s="46"/>
      <c r="T102" s="40">
        <f>Sal_valid!T125</f>
        <v>1.0000000000000009E-2</v>
      </c>
      <c r="U102" s="40">
        <f>Sal_valid!U125</f>
        <v>6.9999999999998952E-3</v>
      </c>
      <c r="V102" s="42">
        <f>Sal_valid!V125</f>
        <v>4.0000000000000036E-3</v>
      </c>
    </row>
    <row r="103" spans="2:22" ht="15" customHeight="1" x14ac:dyDescent="0.35">
      <c r="B103" s="26">
        <v>2069</v>
      </c>
      <c r="C103" s="44"/>
      <c r="D103" s="76"/>
      <c r="E103" s="76">
        <f t="shared" si="10"/>
        <v>72279.037944699288</v>
      </c>
      <c r="F103" s="76">
        <f t="shared" si="11"/>
        <v>64979.061140383077</v>
      </c>
      <c r="G103" s="43">
        <f t="shared" si="12"/>
        <v>58398.820363241088</v>
      </c>
      <c r="H103" s="44"/>
      <c r="I103" s="305"/>
      <c r="J103" s="76">
        <f t="shared" si="13"/>
        <v>40696.276815144454</v>
      </c>
      <c r="K103" s="76">
        <f t="shared" si="14"/>
        <v>36586.0688596943</v>
      </c>
      <c r="L103" s="43">
        <f t="shared" si="15"/>
        <v>32881.103937751679</v>
      </c>
      <c r="M103" s="45"/>
      <c r="N103" s="46"/>
      <c r="O103" s="40">
        <f>Sal_valid!O126</f>
        <v>2.7674999999999894E-2</v>
      </c>
      <c r="P103" s="40">
        <f>Sal_valid!P126</f>
        <v>2.4622499999999992E-2</v>
      </c>
      <c r="Q103" s="41">
        <f>Sal_valid!Q126</f>
        <v>2.1570000000000089E-2</v>
      </c>
      <c r="R103" s="46"/>
      <c r="S103" s="46"/>
      <c r="T103" s="40">
        <f>Sal_valid!T126</f>
        <v>9.9999999999997868E-3</v>
      </c>
      <c r="U103" s="40">
        <f>Sal_valid!U126</f>
        <v>7.0000000000001172E-3</v>
      </c>
      <c r="V103" s="42">
        <f>Sal_valid!V126</f>
        <v>4.0000000000000036E-3</v>
      </c>
    </row>
    <row r="104" spans="2:22" ht="15" customHeight="1" thickBot="1" x14ac:dyDescent="0.4">
      <c r="B104" s="31">
        <v>2070</v>
      </c>
      <c r="C104" s="47"/>
      <c r="D104" s="77"/>
      <c r="E104" s="77">
        <f t="shared" ref="E104" si="16">E103*(1+O104)</f>
        <v>74279.36031981885</v>
      </c>
      <c r="F104" s="77">
        <f t="shared" ref="F104" si="17">F103*(1+P104)</f>
        <v>66579.008073312158</v>
      </c>
      <c r="G104" s="48">
        <f t="shared" ref="G104" si="18">G103*(1+Q104)</f>
        <v>59658.482918476206</v>
      </c>
      <c r="H104" s="47"/>
      <c r="I104" s="306"/>
      <c r="J104" s="77">
        <f t="shared" ref="J104" si="19">J103*(1+T104)</f>
        <v>41103.239583295901</v>
      </c>
      <c r="K104" s="77">
        <f t="shared" ref="K104" si="20">K103*(1+U104)</f>
        <v>36842.17134171215</v>
      </c>
      <c r="L104" s="48">
        <f t="shared" ref="L104" si="21">L103*(1+V104)</f>
        <v>33012.628353502689</v>
      </c>
      <c r="M104" s="49"/>
      <c r="N104" s="52"/>
      <c r="O104" s="50">
        <f>Sal_valid!O127</f>
        <v>2.7675000000000116E-2</v>
      </c>
      <c r="P104" s="50">
        <f>Sal_valid!P127</f>
        <v>2.4622499999999992E-2</v>
      </c>
      <c r="Q104" s="51">
        <f>Sal_valid!Q127</f>
        <v>2.1570000000000089E-2</v>
      </c>
      <c r="R104" s="52"/>
      <c r="S104" s="52"/>
      <c r="T104" s="50">
        <f>Sal_valid!T127</f>
        <v>1.0000000000000009E-2</v>
      </c>
      <c r="U104" s="50">
        <f>Sal_valid!U127</f>
        <v>6.9999999999996732E-3</v>
      </c>
      <c r="V104" s="53">
        <f>Sal_valid!V127</f>
        <v>4.0000000000000036E-3</v>
      </c>
    </row>
    <row r="105" spans="2:22" x14ac:dyDescent="0.35">
      <c r="B105" s="54"/>
    </row>
    <row r="106" spans="2:22" x14ac:dyDescent="0.35">
      <c r="B106" s="54"/>
    </row>
    <row r="107" spans="2:22" x14ac:dyDescent="0.35">
      <c r="B107" s="54"/>
    </row>
    <row r="108" spans="2:22" x14ac:dyDescent="0.35">
      <c r="B108" s="54"/>
    </row>
    <row r="109" spans="2:22" x14ac:dyDescent="0.35">
      <c r="B109" s="54"/>
    </row>
    <row r="110" spans="2:22" x14ac:dyDescent="0.35">
      <c r="B110" s="54"/>
    </row>
    <row r="111" spans="2:22" x14ac:dyDescent="0.35">
      <c r="B111" s="54"/>
    </row>
    <row r="112" spans="2:22" x14ac:dyDescent="0.35">
      <c r="B112" s="54"/>
    </row>
    <row r="113" spans="2:2" x14ac:dyDescent="0.35">
      <c r="B113" s="54"/>
    </row>
    <row r="114" spans="2:2" x14ac:dyDescent="0.35">
      <c r="B114" s="54"/>
    </row>
    <row r="115" spans="2:2" x14ac:dyDescent="0.35">
      <c r="B115" s="54"/>
    </row>
    <row r="116" spans="2:2" x14ac:dyDescent="0.35">
      <c r="B116" s="54"/>
    </row>
    <row r="117" spans="2:2" x14ac:dyDescent="0.35">
      <c r="B117" s="54"/>
    </row>
    <row r="118" spans="2:2" x14ac:dyDescent="0.35">
      <c r="B118" s="54"/>
    </row>
    <row r="119" spans="2:2" x14ac:dyDescent="0.35">
      <c r="B119" s="54"/>
    </row>
  </sheetData>
  <mergeCells count="5">
    <mergeCell ref="B4:B5"/>
    <mergeCell ref="C4:G4"/>
    <mergeCell ref="H4:L4"/>
    <mergeCell ref="M4:Q4"/>
    <mergeCell ref="R4:V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M138"/>
  <sheetViews>
    <sheetView topLeftCell="A64" workbookViewId="0">
      <pane xSplit="2" topLeftCell="C1" activePane="topRight" state="frozen"/>
      <selection pane="topRight" activeCell="B74" sqref="B74:J74"/>
    </sheetView>
  </sheetViews>
  <sheetFormatPr baseColWidth="10" defaultColWidth="11.453125" defaultRowHeight="14.5" x14ac:dyDescent="0.35"/>
  <cols>
    <col min="1" max="1" width="1.81640625" style="174" customWidth="1"/>
    <col min="2" max="2" width="9.7265625" style="174" customWidth="1"/>
    <col min="3" max="3" width="3.7265625" style="189" customWidth="1"/>
    <col min="4" max="6" width="14.453125" style="174" customWidth="1"/>
    <col min="7" max="7" width="3.7265625" style="189" customWidth="1"/>
    <col min="8" max="10" width="14.453125" style="174" customWidth="1"/>
    <col min="11" max="16384" width="11.453125" style="174"/>
  </cols>
  <sheetData>
    <row r="1" spans="2:10" ht="15" thickBot="1" x14ac:dyDescent="0.4">
      <c r="D1" s="174" t="s">
        <v>117</v>
      </c>
    </row>
    <row r="2" spans="2:10" ht="15" thickBot="1" x14ac:dyDescent="0.4">
      <c r="D2" s="541" t="s">
        <v>104</v>
      </c>
      <c r="E2" s="542"/>
      <c r="F2" s="542"/>
      <c r="G2" s="542"/>
      <c r="H2" s="542"/>
      <c r="I2" s="542"/>
      <c r="J2" s="543"/>
    </row>
    <row r="3" spans="2:10" ht="15" thickBot="1" x14ac:dyDescent="0.4"/>
    <row r="4" spans="2:10" ht="63" customHeight="1" thickBot="1" x14ac:dyDescent="0.4">
      <c r="B4" s="192" t="s">
        <v>1</v>
      </c>
      <c r="C4" s="190"/>
      <c r="D4" s="184" t="s">
        <v>116</v>
      </c>
      <c r="E4" s="185" t="s">
        <v>83</v>
      </c>
      <c r="F4" s="182" t="s">
        <v>84</v>
      </c>
      <c r="G4" s="190"/>
      <c r="H4" s="184" t="s">
        <v>107</v>
      </c>
      <c r="I4" s="185" t="s">
        <v>83</v>
      </c>
      <c r="J4" s="182" t="s">
        <v>84</v>
      </c>
    </row>
    <row r="5" spans="2:10" ht="15" customHeight="1" x14ac:dyDescent="0.35">
      <c r="B5" s="248">
        <v>1957</v>
      </c>
      <c r="C5" s="191"/>
      <c r="D5" s="249">
        <v>8.4999999999999992E-2</v>
      </c>
      <c r="E5" s="250">
        <v>5.5E-2</v>
      </c>
      <c r="F5" s="251">
        <v>0.03</v>
      </c>
      <c r="G5" s="191"/>
      <c r="H5" s="249"/>
      <c r="I5" s="250"/>
      <c r="J5" s="251"/>
    </row>
    <row r="6" spans="2:10" ht="15" customHeight="1" x14ac:dyDescent="0.35">
      <c r="B6" s="194">
        <v>1958</v>
      </c>
      <c r="C6" s="191"/>
      <c r="D6" s="252">
        <v>8.4999999999999992E-2</v>
      </c>
      <c r="E6" s="253">
        <v>5.5E-2</v>
      </c>
      <c r="F6" s="254">
        <v>0.03</v>
      </c>
      <c r="G6" s="191"/>
      <c r="H6" s="252"/>
      <c r="I6" s="253"/>
      <c r="J6" s="254"/>
    </row>
    <row r="7" spans="2:10" ht="15" customHeight="1" x14ac:dyDescent="0.35">
      <c r="B7" s="194">
        <v>1959</v>
      </c>
      <c r="C7" s="191"/>
      <c r="D7" s="252">
        <v>8.4999999999999992E-2</v>
      </c>
      <c r="E7" s="253">
        <v>5.5E-2</v>
      </c>
      <c r="F7" s="254">
        <v>0.03</v>
      </c>
      <c r="G7" s="191"/>
      <c r="H7" s="252"/>
      <c r="I7" s="253"/>
      <c r="J7" s="254"/>
    </row>
    <row r="8" spans="2:10" ht="15" customHeight="1" x14ac:dyDescent="0.35">
      <c r="B8" s="194">
        <v>1960</v>
      </c>
      <c r="C8" s="191"/>
      <c r="D8" s="252">
        <v>8.4999999999999992E-2</v>
      </c>
      <c r="E8" s="253">
        <v>5.5E-2</v>
      </c>
      <c r="F8" s="254">
        <v>0.03</v>
      </c>
      <c r="G8" s="191"/>
      <c r="H8" s="252"/>
      <c r="I8" s="253"/>
      <c r="J8" s="254"/>
    </row>
    <row r="9" spans="2:10" ht="15" customHeight="1" x14ac:dyDescent="0.35">
      <c r="B9" s="194">
        <v>1961</v>
      </c>
      <c r="C9" s="191"/>
      <c r="D9" s="252">
        <v>8.4999999999999992E-2</v>
      </c>
      <c r="E9" s="253">
        <v>5.5E-2</v>
      </c>
      <c r="F9" s="254">
        <v>0.03</v>
      </c>
      <c r="G9" s="191"/>
      <c r="H9" s="252"/>
      <c r="I9" s="253"/>
      <c r="J9" s="254"/>
    </row>
    <row r="10" spans="2:10" ht="15" customHeight="1" x14ac:dyDescent="0.35">
      <c r="B10" s="194">
        <v>1962</v>
      </c>
      <c r="C10" s="191"/>
      <c r="D10" s="252">
        <v>8.4999999999999992E-2</v>
      </c>
      <c r="E10" s="253">
        <v>5.5E-2</v>
      </c>
      <c r="F10" s="254">
        <v>0.03</v>
      </c>
      <c r="G10" s="191"/>
      <c r="H10" s="252"/>
      <c r="I10" s="253"/>
      <c r="J10" s="254"/>
    </row>
    <row r="11" spans="2:10" ht="15" customHeight="1" x14ac:dyDescent="0.35">
      <c r="B11" s="194">
        <v>1963</v>
      </c>
      <c r="C11" s="191"/>
      <c r="D11" s="252">
        <v>8.4999999999999992E-2</v>
      </c>
      <c r="E11" s="253">
        <v>5.5E-2</v>
      </c>
      <c r="F11" s="254">
        <v>0.03</v>
      </c>
      <c r="G11" s="191"/>
      <c r="H11" s="252"/>
      <c r="I11" s="253"/>
      <c r="J11" s="254"/>
    </row>
    <row r="12" spans="2:10" ht="15" customHeight="1" x14ac:dyDescent="0.35">
      <c r="B12" s="194">
        <v>1964</v>
      </c>
      <c r="C12" s="191"/>
      <c r="D12" s="252">
        <v>8.4999999999999992E-2</v>
      </c>
      <c r="E12" s="253">
        <v>5.5E-2</v>
      </c>
      <c r="F12" s="254">
        <v>0.03</v>
      </c>
      <c r="G12" s="191"/>
      <c r="H12" s="252"/>
      <c r="I12" s="253"/>
      <c r="J12" s="254"/>
    </row>
    <row r="13" spans="2:10" ht="15" customHeight="1" x14ac:dyDescent="0.35">
      <c r="B13" s="194">
        <v>1965</v>
      </c>
      <c r="C13" s="191"/>
      <c r="D13" s="252">
        <v>8.4999999999999992E-2</v>
      </c>
      <c r="E13" s="253">
        <v>5.5E-2</v>
      </c>
      <c r="F13" s="254">
        <v>0.03</v>
      </c>
      <c r="G13" s="191"/>
      <c r="H13" s="252"/>
      <c r="I13" s="253"/>
      <c r="J13" s="254"/>
    </row>
    <row r="14" spans="2:10" ht="15" customHeight="1" x14ac:dyDescent="0.35">
      <c r="B14" s="194">
        <v>1966</v>
      </c>
      <c r="C14" s="191"/>
      <c r="D14" s="252">
        <v>8.4999999999999992E-2</v>
      </c>
      <c r="E14" s="253">
        <v>5.5E-2</v>
      </c>
      <c r="F14" s="254">
        <v>0.03</v>
      </c>
      <c r="G14" s="191"/>
      <c r="H14" s="252"/>
      <c r="I14" s="253"/>
      <c r="J14" s="254"/>
    </row>
    <row r="15" spans="2:10" ht="15" customHeight="1" x14ac:dyDescent="0.35">
      <c r="B15" s="194">
        <v>1967</v>
      </c>
      <c r="C15" s="191"/>
      <c r="D15" s="252">
        <v>8.4999999999999992E-2</v>
      </c>
      <c r="E15" s="253">
        <v>5.5E-2</v>
      </c>
      <c r="F15" s="254">
        <v>0.03</v>
      </c>
      <c r="G15" s="191"/>
      <c r="H15" s="252"/>
      <c r="I15" s="253"/>
      <c r="J15" s="254"/>
    </row>
    <row r="16" spans="2:10" ht="15" customHeight="1" x14ac:dyDescent="0.35">
      <c r="B16" s="194">
        <v>1968</v>
      </c>
      <c r="C16" s="191"/>
      <c r="D16" s="252">
        <v>8.4999999999999992E-2</v>
      </c>
      <c r="E16" s="253">
        <v>5.5E-2</v>
      </c>
      <c r="F16" s="254">
        <v>0.03</v>
      </c>
      <c r="G16" s="191"/>
      <c r="H16" s="252"/>
      <c r="I16" s="253"/>
      <c r="J16" s="254"/>
    </row>
    <row r="17" spans="2:10" ht="15" customHeight="1" x14ac:dyDescent="0.35">
      <c r="B17" s="194">
        <v>1969</v>
      </c>
      <c r="C17" s="191"/>
      <c r="D17" s="252">
        <v>8.4999999999999992E-2</v>
      </c>
      <c r="E17" s="253">
        <v>5.5E-2</v>
      </c>
      <c r="F17" s="254">
        <v>0.03</v>
      </c>
      <c r="G17" s="191"/>
      <c r="H17" s="252"/>
      <c r="I17" s="253"/>
      <c r="J17" s="254"/>
    </row>
    <row r="18" spans="2:10" ht="15" customHeight="1" x14ac:dyDescent="0.35">
      <c r="B18" s="194">
        <v>1970</v>
      </c>
      <c r="C18" s="191"/>
      <c r="D18" s="252">
        <v>8.5999999999999993E-2</v>
      </c>
      <c r="E18" s="253">
        <v>5.5999999999999994E-2</v>
      </c>
      <c r="F18" s="254">
        <v>0.03</v>
      </c>
      <c r="G18" s="191"/>
      <c r="H18" s="252"/>
      <c r="I18" s="253"/>
      <c r="J18" s="254"/>
    </row>
    <row r="19" spans="2:10" ht="15" customHeight="1" x14ac:dyDescent="0.35">
      <c r="B19" s="194">
        <v>1971</v>
      </c>
      <c r="C19" s="191"/>
      <c r="D19" s="252">
        <v>8.7499999999999994E-2</v>
      </c>
      <c r="E19" s="253">
        <v>5.7500000000000002E-2</v>
      </c>
      <c r="F19" s="254">
        <v>0.03</v>
      </c>
      <c r="G19" s="191"/>
      <c r="H19" s="252"/>
      <c r="I19" s="253"/>
      <c r="J19" s="254"/>
    </row>
    <row r="20" spans="2:10" ht="15" customHeight="1" x14ac:dyDescent="0.35">
      <c r="B20" s="194">
        <v>1972</v>
      </c>
      <c r="C20" s="191"/>
      <c r="D20" s="252">
        <v>8.7499999999999994E-2</v>
      </c>
      <c r="E20" s="253">
        <v>5.7500000000000002E-2</v>
      </c>
      <c r="F20" s="254">
        <v>0.03</v>
      </c>
      <c r="G20" s="191"/>
      <c r="H20" s="252"/>
      <c r="I20" s="253"/>
      <c r="J20" s="254"/>
    </row>
    <row r="21" spans="2:10" ht="15" customHeight="1" x14ac:dyDescent="0.35">
      <c r="B21" s="194">
        <v>1973</v>
      </c>
      <c r="C21" s="191"/>
      <c r="D21" s="252">
        <v>8.7499999999999994E-2</v>
      </c>
      <c r="E21" s="253">
        <v>5.7500000000000002E-2</v>
      </c>
      <c r="F21" s="254">
        <v>0.03</v>
      </c>
      <c r="G21" s="191"/>
      <c r="H21" s="252"/>
      <c r="I21" s="253"/>
      <c r="J21" s="254"/>
    </row>
    <row r="22" spans="2:10" ht="15" customHeight="1" x14ac:dyDescent="0.35">
      <c r="B22" s="194">
        <v>1974</v>
      </c>
      <c r="C22" s="191"/>
      <c r="D22" s="252">
        <v>0.10249999999999999</v>
      </c>
      <c r="E22" s="253">
        <v>7.2499999999999995E-2</v>
      </c>
      <c r="F22" s="254">
        <v>0.03</v>
      </c>
      <c r="G22" s="191"/>
      <c r="H22" s="252"/>
      <c r="I22" s="253"/>
      <c r="J22" s="254"/>
    </row>
    <row r="23" spans="2:10" ht="15" customHeight="1" x14ac:dyDescent="0.35">
      <c r="B23" s="194">
        <v>1975</v>
      </c>
      <c r="C23" s="191"/>
      <c r="D23" s="252">
        <v>0.10249999999999999</v>
      </c>
      <c r="E23" s="253">
        <v>7.2499999999999995E-2</v>
      </c>
      <c r="F23" s="254">
        <v>0.03</v>
      </c>
      <c r="G23" s="191"/>
      <c r="H23" s="252"/>
      <c r="I23" s="253"/>
      <c r="J23" s="254"/>
    </row>
    <row r="24" spans="2:10" ht="15" customHeight="1" x14ac:dyDescent="0.35">
      <c r="B24" s="194">
        <v>1976</v>
      </c>
      <c r="C24" s="191"/>
      <c r="D24" s="252">
        <v>0.105</v>
      </c>
      <c r="E24" s="253">
        <v>7.2499999999999995E-2</v>
      </c>
      <c r="F24" s="254">
        <v>3.2500000000000001E-2</v>
      </c>
      <c r="G24" s="191"/>
      <c r="H24" s="252"/>
      <c r="I24" s="253"/>
      <c r="J24" s="254"/>
    </row>
    <row r="25" spans="2:10" ht="15" customHeight="1" x14ac:dyDescent="0.35">
      <c r="B25" s="194">
        <v>1977</v>
      </c>
      <c r="C25" s="191"/>
      <c r="D25" s="252">
        <v>0.11</v>
      </c>
      <c r="E25" s="253">
        <v>7.5499999999999998E-2</v>
      </c>
      <c r="F25" s="254">
        <v>3.4500000000000003E-2</v>
      </c>
      <c r="G25" s="191"/>
      <c r="H25" s="252"/>
      <c r="I25" s="253"/>
      <c r="J25" s="254"/>
    </row>
    <row r="26" spans="2:10" ht="15" customHeight="1" x14ac:dyDescent="0.35">
      <c r="B26" s="194">
        <v>1978</v>
      </c>
      <c r="C26" s="191"/>
      <c r="D26" s="252">
        <v>0.1115</v>
      </c>
      <c r="E26" s="253">
        <v>7.6999999999999999E-2</v>
      </c>
      <c r="F26" s="254">
        <v>3.4500000000000003E-2</v>
      </c>
      <c r="G26" s="191"/>
      <c r="H26" s="252"/>
      <c r="I26" s="253"/>
      <c r="J26" s="254"/>
    </row>
    <row r="27" spans="2:10" ht="15" customHeight="1" x14ac:dyDescent="0.35">
      <c r="B27" s="194">
        <v>1979</v>
      </c>
      <c r="C27" s="191"/>
      <c r="D27" s="252">
        <v>0.124</v>
      </c>
      <c r="E27" s="253">
        <v>7.6999999999999999E-2</v>
      </c>
      <c r="F27" s="254">
        <v>4.7E-2</v>
      </c>
      <c r="G27" s="191"/>
      <c r="H27" s="252"/>
      <c r="I27" s="253"/>
      <c r="J27" s="254"/>
    </row>
    <row r="28" spans="2:10" ht="15" customHeight="1" x14ac:dyDescent="0.35">
      <c r="B28" s="194">
        <v>1980</v>
      </c>
      <c r="C28" s="191"/>
      <c r="D28" s="252">
        <v>0.129</v>
      </c>
      <c r="E28" s="253">
        <v>8.199999999999999E-2</v>
      </c>
      <c r="F28" s="254">
        <v>4.7E-2</v>
      </c>
      <c r="G28" s="191"/>
      <c r="H28" s="252"/>
      <c r="I28" s="253"/>
      <c r="J28" s="254"/>
    </row>
    <row r="29" spans="2:10" ht="15" customHeight="1" x14ac:dyDescent="0.35">
      <c r="B29" s="194">
        <v>1981</v>
      </c>
      <c r="C29" s="191"/>
      <c r="D29" s="252">
        <v>0.129</v>
      </c>
      <c r="E29" s="253">
        <v>8.199999999999999E-2</v>
      </c>
      <c r="F29" s="254">
        <v>4.7E-2</v>
      </c>
      <c r="G29" s="191"/>
      <c r="H29" s="252">
        <v>1E-3</v>
      </c>
      <c r="I29" s="253">
        <v>0</v>
      </c>
      <c r="J29" s="254">
        <v>1E-3</v>
      </c>
    </row>
    <row r="30" spans="2:10" ht="15" customHeight="1" x14ac:dyDescent="0.35">
      <c r="B30" s="194">
        <v>1982</v>
      </c>
      <c r="C30" s="191"/>
      <c r="D30" s="252">
        <v>0.129</v>
      </c>
      <c r="E30" s="253">
        <v>8.199999999999999E-2</v>
      </c>
      <c r="F30" s="254">
        <v>4.7E-2</v>
      </c>
      <c r="G30" s="191"/>
      <c r="H30" s="252">
        <v>1E-3</v>
      </c>
      <c r="I30" s="253">
        <v>0</v>
      </c>
      <c r="J30" s="254">
        <v>1E-3</v>
      </c>
    </row>
    <row r="31" spans="2:10" ht="15" customHeight="1" x14ac:dyDescent="0.35">
      <c r="B31" s="194">
        <v>1983</v>
      </c>
      <c r="C31" s="191"/>
      <c r="D31" s="252">
        <v>0.129</v>
      </c>
      <c r="E31" s="253">
        <v>8.199999999999999E-2</v>
      </c>
      <c r="F31" s="254">
        <v>4.7E-2</v>
      </c>
      <c r="G31" s="191"/>
      <c r="H31" s="252">
        <v>1E-3</v>
      </c>
      <c r="I31" s="253">
        <v>0</v>
      </c>
      <c r="J31" s="254">
        <v>1E-3</v>
      </c>
    </row>
    <row r="32" spans="2:10" ht="15" customHeight="1" x14ac:dyDescent="0.35">
      <c r="B32" s="194">
        <v>1984</v>
      </c>
      <c r="C32" s="191"/>
      <c r="D32" s="252">
        <v>0.13899999999999998</v>
      </c>
      <c r="E32" s="253">
        <v>8.199999999999999E-2</v>
      </c>
      <c r="F32" s="254">
        <v>5.7000000000000002E-2</v>
      </c>
      <c r="G32" s="191"/>
      <c r="H32" s="252">
        <v>1E-3</v>
      </c>
      <c r="I32" s="253">
        <v>0</v>
      </c>
      <c r="J32" s="254">
        <v>1E-3</v>
      </c>
    </row>
    <row r="33" spans="2:10" ht="15" customHeight="1" x14ac:dyDescent="0.35">
      <c r="B33" s="194">
        <v>1985</v>
      </c>
      <c r="C33" s="191"/>
      <c r="D33" s="252">
        <v>0.13899999999999998</v>
      </c>
      <c r="E33" s="253">
        <v>8.199999999999999E-2</v>
      </c>
      <c r="F33" s="254">
        <v>5.7000000000000002E-2</v>
      </c>
      <c r="G33" s="191"/>
      <c r="H33" s="252">
        <v>1E-3</v>
      </c>
      <c r="I33" s="253">
        <v>0</v>
      </c>
      <c r="J33" s="254">
        <v>1E-3</v>
      </c>
    </row>
    <row r="34" spans="2:10" ht="15" customHeight="1" x14ac:dyDescent="0.35">
      <c r="B34" s="194">
        <v>1986</v>
      </c>
      <c r="C34" s="191"/>
      <c r="D34" s="252">
        <v>0.14599999999999999</v>
      </c>
      <c r="E34" s="253">
        <v>8.199999999999999E-2</v>
      </c>
      <c r="F34" s="254">
        <v>6.4000000000000001E-2</v>
      </c>
      <c r="G34" s="191"/>
      <c r="H34" s="252">
        <v>1E-3</v>
      </c>
      <c r="I34" s="253">
        <v>0</v>
      </c>
      <c r="J34" s="254">
        <v>1E-3</v>
      </c>
    </row>
    <row r="35" spans="2:10" ht="15" customHeight="1" x14ac:dyDescent="0.35">
      <c r="B35" s="194">
        <v>1987</v>
      </c>
      <c r="C35" s="191"/>
      <c r="D35" s="252">
        <v>0.14799999999999999</v>
      </c>
      <c r="E35" s="253">
        <v>8.199999999999999E-2</v>
      </c>
      <c r="F35" s="254">
        <v>6.6000000000000003E-2</v>
      </c>
      <c r="G35" s="191"/>
      <c r="H35" s="252">
        <v>1E-3</v>
      </c>
      <c r="I35" s="253">
        <v>0</v>
      </c>
      <c r="J35" s="254">
        <v>1E-3</v>
      </c>
    </row>
    <row r="36" spans="2:10" ht="15" customHeight="1" x14ac:dyDescent="0.35">
      <c r="B36" s="194">
        <v>1988</v>
      </c>
      <c r="C36" s="191"/>
      <c r="D36" s="252">
        <v>0.14799999999999999</v>
      </c>
      <c r="E36" s="253">
        <v>8.199999999999999E-2</v>
      </c>
      <c r="F36" s="254">
        <v>6.6000000000000003E-2</v>
      </c>
      <c r="G36" s="191"/>
      <c r="H36" s="252">
        <v>1E-3</v>
      </c>
      <c r="I36" s="253">
        <v>0</v>
      </c>
      <c r="J36" s="254">
        <v>1E-3</v>
      </c>
    </row>
    <row r="37" spans="2:10" ht="15" customHeight="1" x14ac:dyDescent="0.35">
      <c r="B37" s="194">
        <v>1989</v>
      </c>
      <c r="C37" s="191"/>
      <c r="D37" s="252">
        <v>0.15799999999999997</v>
      </c>
      <c r="E37" s="253">
        <v>8.199999999999999E-2</v>
      </c>
      <c r="F37" s="254">
        <v>7.5999999999999998E-2</v>
      </c>
      <c r="G37" s="191"/>
      <c r="H37" s="252">
        <v>1E-3</v>
      </c>
      <c r="I37" s="253">
        <v>0</v>
      </c>
      <c r="J37" s="254">
        <v>1E-3</v>
      </c>
    </row>
    <row r="38" spans="2:10" ht="15" customHeight="1" x14ac:dyDescent="0.35">
      <c r="B38" s="194">
        <v>1990</v>
      </c>
      <c r="C38" s="191"/>
      <c r="D38" s="252">
        <v>0.15799999999999997</v>
      </c>
      <c r="E38" s="253">
        <v>8.199999999999999E-2</v>
      </c>
      <c r="F38" s="254">
        <v>7.5999999999999998E-2</v>
      </c>
      <c r="G38" s="191"/>
      <c r="H38" s="252">
        <v>1E-3</v>
      </c>
      <c r="I38" s="253">
        <v>0</v>
      </c>
      <c r="J38" s="254">
        <v>1E-3</v>
      </c>
    </row>
    <row r="39" spans="2:10" ht="15" customHeight="1" x14ac:dyDescent="0.35">
      <c r="B39" s="194">
        <v>1991</v>
      </c>
      <c r="C39" s="191"/>
      <c r="D39" s="252">
        <v>0.14749999999999999</v>
      </c>
      <c r="E39" s="253">
        <v>8.199999999999999E-2</v>
      </c>
      <c r="F39" s="254">
        <v>6.5500000000000003E-2</v>
      </c>
      <c r="G39" s="191"/>
      <c r="H39" s="252">
        <v>1.7000000000000001E-2</v>
      </c>
      <c r="I39" s="253">
        <v>1.6E-2</v>
      </c>
      <c r="J39" s="254">
        <v>1E-3</v>
      </c>
    </row>
    <row r="40" spans="2:10" ht="15" customHeight="1" x14ac:dyDescent="0.35">
      <c r="B40" s="194">
        <v>1992</v>
      </c>
      <c r="C40" s="191"/>
      <c r="D40" s="252">
        <v>0.14749999999999999</v>
      </c>
      <c r="E40" s="253">
        <v>8.199999999999999E-2</v>
      </c>
      <c r="F40" s="254">
        <v>6.5500000000000003E-2</v>
      </c>
      <c r="G40" s="191"/>
      <c r="H40" s="252">
        <v>1.7000000000000001E-2</v>
      </c>
      <c r="I40" s="253">
        <v>1.6E-2</v>
      </c>
      <c r="J40" s="254">
        <v>1E-3</v>
      </c>
    </row>
    <row r="41" spans="2:10" ht="15" customHeight="1" x14ac:dyDescent="0.35">
      <c r="B41" s="194">
        <v>1993</v>
      </c>
      <c r="C41" s="191"/>
      <c r="D41" s="252">
        <v>0.14749999999999999</v>
      </c>
      <c r="E41" s="253">
        <v>8.199999999999999E-2</v>
      </c>
      <c r="F41" s="254">
        <v>6.5500000000000003E-2</v>
      </c>
      <c r="G41" s="191"/>
      <c r="H41" s="252">
        <v>1.7000000000000001E-2</v>
      </c>
      <c r="I41" s="253">
        <v>1.6E-2</v>
      </c>
      <c r="J41" s="254">
        <v>1E-3</v>
      </c>
    </row>
    <row r="42" spans="2:10" ht="15" customHeight="1" x14ac:dyDescent="0.35">
      <c r="B42" s="194">
        <v>1994</v>
      </c>
      <c r="C42" s="191"/>
      <c r="D42" s="252">
        <v>0.14749999999999999</v>
      </c>
      <c r="E42" s="253">
        <v>8.199999999999999E-2</v>
      </c>
      <c r="F42" s="254">
        <v>6.5500000000000003E-2</v>
      </c>
      <c r="G42" s="191"/>
      <c r="H42" s="252">
        <v>1.7000000000000001E-2</v>
      </c>
      <c r="I42" s="253">
        <v>1.6E-2</v>
      </c>
      <c r="J42" s="254">
        <v>1E-3</v>
      </c>
    </row>
    <row r="43" spans="2:10" ht="15" customHeight="1" x14ac:dyDescent="0.35">
      <c r="B43" s="194">
        <v>1995</v>
      </c>
      <c r="C43" s="191"/>
      <c r="D43" s="252">
        <v>0.14749999999999999</v>
      </c>
      <c r="E43" s="253">
        <v>8.199999999999999E-2</v>
      </c>
      <c r="F43" s="254">
        <v>6.5500000000000003E-2</v>
      </c>
      <c r="G43" s="191"/>
      <c r="H43" s="252">
        <v>1.7000000000000001E-2</v>
      </c>
      <c r="I43" s="253">
        <v>1.6E-2</v>
      </c>
      <c r="J43" s="254">
        <v>1E-3</v>
      </c>
    </row>
    <row r="44" spans="2:10" ht="15" customHeight="1" x14ac:dyDescent="0.35">
      <c r="B44" s="194">
        <v>1996</v>
      </c>
      <c r="C44" s="191"/>
      <c r="D44" s="252">
        <v>0.14749999999999999</v>
      </c>
      <c r="E44" s="253">
        <v>8.199999999999999E-2</v>
      </c>
      <c r="F44" s="254">
        <v>6.5500000000000003E-2</v>
      </c>
      <c r="G44" s="191"/>
      <c r="H44" s="252">
        <v>1.7000000000000001E-2</v>
      </c>
      <c r="I44" s="253">
        <v>1.6E-2</v>
      </c>
      <c r="J44" s="254">
        <v>1E-3</v>
      </c>
    </row>
    <row r="45" spans="2:10" ht="15" customHeight="1" x14ac:dyDescent="0.35">
      <c r="B45" s="194">
        <v>1997</v>
      </c>
      <c r="C45" s="191"/>
      <c r="D45" s="252">
        <v>0.14749999999999999</v>
      </c>
      <c r="E45" s="253">
        <v>8.199999999999999E-2</v>
      </c>
      <c r="F45" s="254">
        <v>6.5500000000000003E-2</v>
      </c>
      <c r="G45" s="191"/>
      <c r="H45" s="252">
        <v>1.7000000000000001E-2</v>
      </c>
      <c r="I45" s="253">
        <v>1.6E-2</v>
      </c>
      <c r="J45" s="254">
        <v>1E-3</v>
      </c>
    </row>
    <row r="46" spans="2:10" ht="15" customHeight="1" x14ac:dyDescent="0.35">
      <c r="B46" s="194">
        <v>1998</v>
      </c>
      <c r="C46" s="191"/>
      <c r="D46" s="252">
        <v>0.14749999999999999</v>
      </c>
      <c r="E46" s="253">
        <v>8.199999999999999E-2</v>
      </c>
      <c r="F46" s="254">
        <v>6.5500000000000003E-2</v>
      </c>
      <c r="G46" s="191"/>
      <c r="H46" s="252">
        <v>1.7000000000000001E-2</v>
      </c>
      <c r="I46" s="253">
        <v>1.6E-2</v>
      </c>
      <c r="J46" s="254">
        <v>1E-3</v>
      </c>
    </row>
    <row r="47" spans="2:10" ht="15" customHeight="1" x14ac:dyDescent="0.35">
      <c r="B47" s="194">
        <v>1999</v>
      </c>
      <c r="C47" s="191"/>
      <c r="D47" s="252">
        <v>0.14749999999999999</v>
      </c>
      <c r="E47" s="253">
        <v>8.199999999999999E-2</v>
      </c>
      <c r="F47" s="254">
        <v>6.5500000000000003E-2</v>
      </c>
      <c r="G47" s="191"/>
      <c r="H47" s="252">
        <v>1.7000000000000001E-2</v>
      </c>
      <c r="I47" s="253">
        <v>1.6E-2</v>
      </c>
      <c r="J47" s="254">
        <v>1E-3</v>
      </c>
    </row>
    <row r="48" spans="2:10" ht="15" customHeight="1" x14ac:dyDescent="0.35">
      <c r="B48" s="194">
        <v>2000</v>
      </c>
      <c r="C48" s="191"/>
      <c r="D48" s="252">
        <v>0.14749999999999999</v>
      </c>
      <c r="E48" s="253">
        <v>8.199999999999999E-2</v>
      </c>
      <c r="F48" s="254">
        <v>6.5500000000000003E-2</v>
      </c>
      <c r="G48" s="191"/>
      <c r="H48" s="252">
        <v>1.7000000000000001E-2</v>
      </c>
      <c r="I48" s="253">
        <v>1.6E-2</v>
      </c>
      <c r="J48" s="254">
        <v>1E-3</v>
      </c>
    </row>
    <row r="49" spans="2:10" ht="15" customHeight="1" x14ac:dyDescent="0.35">
      <c r="B49" s="194">
        <v>2001</v>
      </c>
      <c r="C49" s="191"/>
      <c r="D49" s="252">
        <v>0.14749999999999999</v>
      </c>
      <c r="E49" s="253">
        <v>8.199999999999999E-2</v>
      </c>
      <c r="F49" s="254">
        <v>6.5500000000000003E-2</v>
      </c>
      <c r="G49" s="191"/>
      <c r="H49" s="252">
        <v>1.7000000000000001E-2</v>
      </c>
      <c r="I49" s="253">
        <v>1.6E-2</v>
      </c>
      <c r="J49" s="254">
        <v>1E-3</v>
      </c>
    </row>
    <row r="50" spans="2:10" ht="15" customHeight="1" x14ac:dyDescent="0.35">
      <c r="B50" s="194">
        <v>2002</v>
      </c>
      <c r="C50" s="191"/>
      <c r="D50" s="252">
        <v>0.14749999999999999</v>
      </c>
      <c r="E50" s="253">
        <v>8.199999999999999E-2</v>
      </c>
      <c r="F50" s="254">
        <v>6.5500000000000003E-2</v>
      </c>
      <c r="G50" s="191"/>
      <c r="H50" s="252">
        <v>1.7000000000000001E-2</v>
      </c>
      <c r="I50" s="253">
        <v>1.6E-2</v>
      </c>
      <c r="J50" s="254">
        <v>1E-3</v>
      </c>
    </row>
    <row r="51" spans="2:10" ht="15" customHeight="1" x14ac:dyDescent="0.35">
      <c r="B51" s="194">
        <v>2003</v>
      </c>
      <c r="C51" s="191"/>
      <c r="D51" s="252">
        <v>0.14749999999999999</v>
      </c>
      <c r="E51" s="253">
        <v>8.199999999999999E-2</v>
      </c>
      <c r="F51" s="254">
        <v>6.5500000000000003E-2</v>
      </c>
      <c r="G51" s="191"/>
      <c r="H51" s="252">
        <v>1.7000000000000001E-2</v>
      </c>
      <c r="I51" s="253">
        <v>1.6E-2</v>
      </c>
      <c r="J51" s="254">
        <v>1E-3</v>
      </c>
    </row>
    <row r="52" spans="2:10" ht="15" customHeight="1" x14ac:dyDescent="0.35">
      <c r="B52" s="194">
        <v>2004</v>
      </c>
      <c r="C52" s="191"/>
      <c r="D52" s="252">
        <v>0.14749999999999999</v>
      </c>
      <c r="E52" s="253">
        <v>8.199999999999999E-2</v>
      </c>
      <c r="F52" s="254">
        <v>6.5500000000000003E-2</v>
      </c>
      <c r="G52" s="191"/>
      <c r="H52" s="252">
        <v>1.7000000000000001E-2</v>
      </c>
      <c r="I52" s="253">
        <v>1.6E-2</v>
      </c>
      <c r="J52" s="254">
        <v>1E-3</v>
      </c>
    </row>
    <row r="53" spans="2:10" ht="15" customHeight="1" x14ac:dyDescent="0.35">
      <c r="B53" s="194">
        <v>2005</v>
      </c>
      <c r="C53" s="191"/>
      <c r="D53" s="252">
        <v>0.14749999999999999</v>
      </c>
      <c r="E53" s="253">
        <v>8.199999999999999E-2</v>
      </c>
      <c r="F53" s="254">
        <v>6.5500000000000003E-2</v>
      </c>
      <c r="G53" s="191"/>
      <c r="H53" s="252">
        <v>1.7000000000000001E-2</v>
      </c>
      <c r="I53" s="253">
        <v>1.6E-2</v>
      </c>
      <c r="J53" s="254">
        <v>1E-3</v>
      </c>
    </row>
    <row r="54" spans="2:10" ht="15" customHeight="1" x14ac:dyDescent="0.35">
      <c r="B54" s="194">
        <v>2006</v>
      </c>
      <c r="C54" s="191"/>
      <c r="D54" s="252">
        <v>0.14950000000000002</v>
      </c>
      <c r="E54" s="253">
        <v>8.3000000000000004E-2</v>
      </c>
      <c r="F54" s="254">
        <v>6.6500000000000004E-2</v>
      </c>
      <c r="G54" s="191"/>
      <c r="H54" s="252">
        <v>1.7000000000000001E-2</v>
      </c>
      <c r="I54" s="253">
        <v>1.6E-2</v>
      </c>
      <c r="J54" s="254">
        <v>1E-3</v>
      </c>
    </row>
    <row r="55" spans="2:10" ht="15" customHeight="1" x14ac:dyDescent="0.35">
      <c r="B55" s="194">
        <v>2007</v>
      </c>
      <c r="C55" s="191"/>
      <c r="D55" s="252">
        <v>0.14950000000000002</v>
      </c>
      <c r="E55" s="253">
        <v>8.3000000000000004E-2</v>
      </c>
      <c r="F55" s="254">
        <v>6.6500000000000004E-2</v>
      </c>
      <c r="G55" s="191"/>
      <c r="H55" s="252">
        <v>1.7000000000000001E-2</v>
      </c>
      <c r="I55" s="253">
        <v>1.6E-2</v>
      </c>
      <c r="J55" s="254">
        <v>1E-3</v>
      </c>
    </row>
    <row r="56" spans="2:10" ht="15" customHeight="1" x14ac:dyDescent="0.35">
      <c r="B56" s="194">
        <v>2008</v>
      </c>
      <c r="C56" s="191"/>
      <c r="D56" s="252">
        <v>0.14950000000000002</v>
      </c>
      <c r="E56" s="253">
        <v>8.3000000000000004E-2</v>
      </c>
      <c r="F56" s="254">
        <v>6.6500000000000004E-2</v>
      </c>
      <c r="G56" s="191"/>
      <c r="H56" s="252">
        <v>1.7000000000000001E-2</v>
      </c>
      <c r="I56" s="253">
        <v>1.6E-2</v>
      </c>
      <c r="J56" s="254">
        <v>1E-3</v>
      </c>
    </row>
    <row r="57" spans="2:10" x14ac:dyDescent="0.35">
      <c r="B57" s="194">
        <v>2009</v>
      </c>
      <c r="C57" s="191"/>
      <c r="D57" s="252">
        <v>0.14950000000000002</v>
      </c>
      <c r="E57" s="253">
        <v>8.3000000000000004E-2</v>
      </c>
      <c r="F57" s="254">
        <v>6.6500000000000004E-2</v>
      </c>
      <c r="G57" s="191"/>
      <c r="H57" s="252">
        <v>1.7000000000000001E-2</v>
      </c>
      <c r="I57" s="253">
        <v>1.6E-2</v>
      </c>
      <c r="J57" s="254">
        <v>1E-3</v>
      </c>
    </row>
    <row r="58" spans="2:10" x14ac:dyDescent="0.35">
      <c r="B58" s="194">
        <v>2010</v>
      </c>
      <c r="C58" s="191"/>
      <c r="D58" s="252">
        <v>0.14950000000000002</v>
      </c>
      <c r="E58" s="253">
        <v>8.3000000000000004E-2</v>
      </c>
      <c r="F58" s="254">
        <v>6.6500000000000004E-2</v>
      </c>
      <c r="G58" s="191"/>
      <c r="H58" s="252">
        <v>1.7000000000000001E-2</v>
      </c>
      <c r="I58" s="253">
        <v>1.6E-2</v>
      </c>
      <c r="J58" s="254">
        <v>1E-3</v>
      </c>
    </row>
    <row r="59" spans="2:10" x14ac:dyDescent="0.35">
      <c r="B59" s="194">
        <v>2011</v>
      </c>
      <c r="C59" s="191"/>
      <c r="D59" s="252">
        <v>0.14950000000000002</v>
      </c>
      <c r="E59" s="253">
        <v>8.3000000000000004E-2</v>
      </c>
      <c r="F59" s="254">
        <v>6.6500000000000004E-2</v>
      </c>
      <c r="G59" s="191"/>
      <c r="H59" s="252">
        <v>1.7000000000000001E-2</v>
      </c>
      <c r="I59" s="253">
        <v>1.6E-2</v>
      </c>
      <c r="J59" s="254">
        <v>1E-3</v>
      </c>
    </row>
    <row r="60" spans="2:10" x14ac:dyDescent="0.35">
      <c r="B60" s="194">
        <v>2012</v>
      </c>
      <c r="C60" s="191"/>
      <c r="D60" s="252">
        <v>0.14950000000000002</v>
      </c>
      <c r="E60" s="253">
        <v>8.3000000000000004E-2</v>
      </c>
      <c r="F60" s="254">
        <v>6.6500000000000004E-2</v>
      </c>
      <c r="G60" s="191"/>
      <c r="H60" s="252">
        <v>1.7000000000000001E-2</v>
      </c>
      <c r="I60" s="253">
        <v>1.6E-2</v>
      </c>
      <c r="J60" s="254">
        <v>1E-3</v>
      </c>
    </row>
    <row r="61" spans="2:10" x14ac:dyDescent="0.35">
      <c r="B61" s="194">
        <v>2013</v>
      </c>
      <c r="C61" s="191"/>
      <c r="D61" s="252">
        <v>0.15150000000000002</v>
      </c>
      <c r="E61" s="253">
        <v>8.4000000000000005E-2</v>
      </c>
      <c r="F61" s="254">
        <v>6.7500000000000004E-2</v>
      </c>
      <c r="G61" s="191"/>
      <c r="H61" s="252">
        <v>1.7000000000000001E-2</v>
      </c>
      <c r="I61" s="253">
        <v>1.6E-2</v>
      </c>
      <c r="J61" s="254">
        <v>1E-3</v>
      </c>
    </row>
    <row r="62" spans="2:10" x14ac:dyDescent="0.35">
      <c r="B62" s="194">
        <v>2014</v>
      </c>
      <c r="C62" s="191"/>
      <c r="D62" s="252">
        <v>0.1525</v>
      </c>
      <c r="E62" s="253">
        <v>8.4499999999999992E-2</v>
      </c>
      <c r="F62" s="254">
        <v>6.8000000000000005E-2</v>
      </c>
      <c r="G62" s="191"/>
      <c r="H62" s="252">
        <v>0.02</v>
      </c>
      <c r="I62" s="253">
        <v>1.7500000000000002E-2</v>
      </c>
      <c r="J62" s="254">
        <v>2.5000000000000001E-3</v>
      </c>
    </row>
    <row r="63" spans="2:10" x14ac:dyDescent="0.35">
      <c r="B63" s="194">
        <v>2015</v>
      </c>
      <c r="C63" s="191"/>
      <c r="D63" s="252">
        <v>0.1535</v>
      </c>
      <c r="E63" s="253">
        <v>8.5000000000000006E-2</v>
      </c>
      <c r="F63" s="254">
        <v>6.8499999999999991E-2</v>
      </c>
      <c r="G63" s="191"/>
      <c r="H63" s="252">
        <v>2.1000000000000001E-2</v>
      </c>
      <c r="I63" s="253">
        <v>1.8000000000000002E-2</v>
      </c>
      <c r="J63" s="254">
        <v>3.0000000000000001E-3</v>
      </c>
    </row>
    <row r="64" spans="2:10" x14ac:dyDescent="0.35">
      <c r="B64" s="194">
        <v>2016</v>
      </c>
      <c r="C64" s="191"/>
      <c r="D64" s="252">
        <v>0.1545</v>
      </c>
      <c r="E64" s="253">
        <v>8.5500000000000007E-2</v>
      </c>
      <c r="F64" s="254">
        <v>6.8999999999999992E-2</v>
      </c>
      <c r="G64" s="191"/>
      <c r="H64" s="252">
        <v>2.2000000000000002E-2</v>
      </c>
      <c r="I64" s="253">
        <v>1.8500000000000003E-2</v>
      </c>
      <c r="J64" s="254">
        <v>3.4999999999999996E-3</v>
      </c>
    </row>
    <row r="65" spans="2:13" x14ac:dyDescent="0.35">
      <c r="B65" s="194">
        <v>2017</v>
      </c>
      <c r="C65" s="191"/>
      <c r="D65" s="252">
        <v>0.1545</v>
      </c>
      <c r="E65" s="253">
        <v>8.5500000000000007E-2</v>
      </c>
      <c r="F65" s="254">
        <v>6.8999999999999992E-2</v>
      </c>
      <c r="G65" s="191"/>
      <c r="H65" s="252">
        <v>2.3000000000000003E-2</v>
      </c>
      <c r="I65" s="253">
        <v>1.9000000000000003E-2</v>
      </c>
      <c r="J65" s="254">
        <v>4.0000000000000001E-3</v>
      </c>
    </row>
    <row r="66" spans="2:13" x14ac:dyDescent="0.35">
      <c r="B66" s="194">
        <v>2018</v>
      </c>
      <c r="C66" s="191"/>
      <c r="D66" s="252">
        <v>0.1545</v>
      </c>
      <c r="E66" s="253">
        <v>8.5500000000000007E-2</v>
      </c>
      <c r="F66" s="254">
        <v>6.8999999999999992E-2</v>
      </c>
      <c r="G66" s="191"/>
      <c r="H66" s="252">
        <v>2.3000000000000003E-2</v>
      </c>
      <c r="I66" s="253">
        <v>1.9000000000000003E-2</v>
      </c>
      <c r="J66" s="254">
        <v>4.0000000000000001E-3</v>
      </c>
    </row>
    <row r="67" spans="2:13" x14ac:dyDescent="0.35">
      <c r="B67" s="194">
        <v>2019</v>
      </c>
      <c r="D67" s="252">
        <v>0.1545</v>
      </c>
      <c r="E67" s="253">
        <v>8.5500000000000007E-2</v>
      </c>
      <c r="F67" s="254">
        <v>6.8999999999999992E-2</v>
      </c>
      <c r="H67" s="252">
        <v>2.3000000000000003E-2</v>
      </c>
      <c r="I67" s="253">
        <v>1.9000000000000003E-2</v>
      </c>
      <c r="J67" s="254">
        <v>4.0000000000000001E-3</v>
      </c>
    </row>
    <row r="68" spans="2:13" x14ac:dyDescent="0.35">
      <c r="B68" s="194">
        <v>2020</v>
      </c>
      <c r="D68" s="252">
        <v>0.1545</v>
      </c>
      <c r="E68" s="253">
        <v>8.5500000000000007E-2</v>
      </c>
      <c r="F68" s="254">
        <v>6.8999999999999992E-2</v>
      </c>
      <c r="H68" s="252">
        <v>2.3000000000000003E-2</v>
      </c>
      <c r="I68" s="253">
        <v>1.9000000000000003E-2</v>
      </c>
      <c r="J68" s="254">
        <v>4.0000000000000001E-3</v>
      </c>
    </row>
    <row r="69" spans="2:13" x14ac:dyDescent="0.35">
      <c r="B69" s="194">
        <v>2021</v>
      </c>
      <c r="D69" s="252">
        <v>0.1545</v>
      </c>
      <c r="E69" s="253">
        <v>8.5500000000000007E-2</v>
      </c>
      <c r="F69" s="254">
        <v>6.8999999999999992E-2</v>
      </c>
      <c r="H69" s="252">
        <v>2.3000000000000003E-2</v>
      </c>
      <c r="I69" s="253">
        <v>1.9000000000000003E-2</v>
      </c>
      <c r="J69" s="254">
        <v>4.0000000000000001E-3</v>
      </c>
    </row>
    <row r="70" spans="2:13" x14ac:dyDescent="0.35">
      <c r="B70" s="194">
        <v>2022</v>
      </c>
      <c r="D70" s="252">
        <v>0.1545</v>
      </c>
      <c r="E70" s="253">
        <v>8.5500000000000007E-2</v>
      </c>
      <c r="F70" s="254">
        <v>6.8999999999999992E-2</v>
      </c>
      <c r="H70" s="252">
        <v>2.3000000000000003E-2</v>
      </c>
      <c r="I70" s="253">
        <v>1.9000000000000003E-2</v>
      </c>
      <c r="J70" s="254">
        <v>4.0000000000000001E-3</v>
      </c>
    </row>
    <row r="71" spans="2:13" x14ac:dyDescent="0.35">
      <c r="B71" s="194">
        <v>2023</v>
      </c>
      <c r="D71" s="252">
        <v>0.1545</v>
      </c>
      <c r="E71" s="253">
        <v>8.5500000000000007E-2</v>
      </c>
      <c r="F71" s="254">
        <v>6.8999999999999992E-2</v>
      </c>
      <c r="H71" s="252">
        <v>2.3000000000000003E-2</v>
      </c>
      <c r="I71" s="253">
        <v>1.9000000000000003E-2</v>
      </c>
      <c r="J71" s="254">
        <v>4.0000000000000001E-3</v>
      </c>
    </row>
    <row r="72" spans="2:13" x14ac:dyDescent="0.35">
      <c r="B72" s="194">
        <v>2024</v>
      </c>
      <c r="D72" s="252">
        <v>0.1545</v>
      </c>
      <c r="E72" s="253">
        <v>8.5500000000000007E-2</v>
      </c>
      <c r="F72" s="254">
        <v>6.8999999999999992E-2</v>
      </c>
      <c r="H72" s="252">
        <v>2.4199999999999999E-2</v>
      </c>
      <c r="I72" s="253">
        <v>2.0199999999999999E-2</v>
      </c>
      <c r="J72" s="254">
        <v>4.0000000000000001E-3</v>
      </c>
    </row>
    <row r="73" spans="2:13" x14ac:dyDescent="0.35">
      <c r="B73" s="194">
        <v>2025</v>
      </c>
      <c r="D73" s="252">
        <v>0.1545</v>
      </c>
      <c r="E73" s="253">
        <v>8.5500000000000007E-2</v>
      </c>
      <c r="F73" s="254">
        <v>6.8999999999999992E-2</v>
      </c>
      <c r="H73" s="252">
        <v>2.4199999999999999E-2</v>
      </c>
      <c r="I73" s="253">
        <v>2.0199999999999999E-2</v>
      </c>
      <c r="J73" s="254">
        <v>4.0000000000000001E-3</v>
      </c>
      <c r="L73" s="280"/>
      <c r="M73" s="280"/>
    </row>
    <row r="74" spans="2:13" x14ac:dyDescent="0.35">
      <c r="B74" s="194">
        <v>2026</v>
      </c>
      <c r="D74" s="252">
        <v>0.1545</v>
      </c>
      <c r="E74" s="253">
        <v>8.5500000000000007E-2</v>
      </c>
      <c r="F74" s="254">
        <v>6.8999999999999992E-2</v>
      </c>
      <c r="H74" s="252">
        <v>2.5100000000000001E-2</v>
      </c>
      <c r="I74" s="253">
        <v>2.1100000000000001E-2</v>
      </c>
      <c r="J74" s="254">
        <v>4.0000000000000001E-3</v>
      </c>
      <c r="L74" s="280"/>
      <c r="M74" s="280"/>
    </row>
    <row r="75" spans="2:13" x14ac:dyDescent="0.35">
      <c r="B75" s="370">
        <v>2027</v>
      </c>
      <c r="C75" s="371"/>
      <c r="D75" s="372">
        <v>0.1545</v>
      </c>
      <c r="E75" s="373">
        <v>8.5500000000000007E-2</v>
      </c>
      <c r="F75" s="374">
        <v>6.8999999999999992E-2</v>
      </c>
      <c r="G75" s="371"/>
      <c r="H75" s="372">
        <v>2.5100000000000001E-2</v>
      </c>
      <c r="I75" s="373">
        <v>2.1100000000000001E-2</v>
      </c>
      <c r="J75" s="374">
        <v>4.0000000000000001E-3</v>
      </c>
      <c r="L75" s="280"/>
      <c r="M75" s="280"/>
    </row>
    <row r="76" spans="2:13" x14ac:dyDescent="0.35">
      <c r="B76" s="370">
        <v>2028</v>
      </c>
      <c r="C76" s="371"/>
      <c r="D76" s="372">
        <v>0.1545</v>
      </c>
      <c r="E76" s="373">
        <v>8.5500000000000007E-2</v>
      </c>
      <c r="F76" s="374">
        <v>6.8999999999999992E-2</v>
      </c>
      <c r="G76" s="371"/>
      <c r="H76" s="372">
        <v>2.5100000000000001E-2</v>
      </c>
      <c r="I76" s="373">
        <v>2.1100000000000001E-2</v>
      </c>
      <c r="J76" s="374">
        <v>4.0000000000000001E-3</v>
      </c>
    </row>
    <row r="77" spans="2:13" x14ac:dyDescent="0.35">
      <c r="B77" s="370">
        <v>2029</v>
      </c>
      <c r="C77" s="371"/>
      <c r="D77" s="372">
        <v>0.1545</v>
      </c>
      <c r="E77" s="373">
        <v>8.5500000000000007E-2</v>
      </c>
      <c r="F77" s="374">
        <v>6.8999999999999992E-2</v>
      </c>
      <c r="G77" s="371"/>
      <c r="H77" s="372">
        <v>2.5100000000000001E-2</v>
      </c>
      <c r="I77" s="373">
        <v>2.1100000000000001E-2</v>
      </c>
      <c r="J77" s="374">
        <v>4.0000000000000001E-3</v>
      </c>
    </row>
    <row r="78" spans="2:13" x14ac:dyDescent="0.35">
      <c r="B78" s="370">
        <v>2030</v>
      </c>
      <c r="C78" s="371"/>
      <c r="D78" s="372">
        <v>0.1545</v>
      </c>
      <c r="E78" s="373">
        <v>8.5500000000000007E-2</v>
      </c>
      <c r="F78" s="374">
        <v>6.8999999999999992E-2</v>
      </c>
      <c r="G78" s="371"/>
      <c r="H78" s="372">
        <v>2.5100000000000001E-2</v>
      </c>
      <c r="I78" s="373">
        <v>2.1100000000000001E-2</v>
      </c>
      <c r="J78" s="374">
        <v>4.0000000000000001E-3</v>
      </c>
    </row>
    <row r="79" spans="2:13" x14ac:dyDescent="0.35">
      <c r="B79" s="370">
        <v>2031</v>
      </c>
      <c r="C79" s="371"/>
      <c r="D79" s="372">
        <v>0.1545</v>
      </c>
      <c r="E79" s="373">
        <v>8.5500000000000007E-2</v>
      </c>
      <c r="F79" s="374">
        <v>6.8999999999999992E-2</v>
      </c>
      <c r="G79" s="371"/>
      <c r="H79" s="372">
        <v>2.5100000000000001E-2</v>
      </c>
      <c r="I79" s="373">
        <v>2.1100000000000001E-2</v>
      </c>
      <c r="J79" s="374">
        <v>4.0000000000000001E-3</v>
      </c>
    </row>
    <row r="80" spans="2:13" x14ac:dyDescent="0.35">
      <c r="B80" s="370">
        <v>2032</v>
      </c>
      <c r="C80" s="371"/>
      <c r="D80" s="372">
        <v>0.1545</v>
      </c>
      <c r="E80" s="373">
        <v>8.5500000000000007E-2</v>
      </c>
      <c r="F80" s="374">
        <v>6.8999999999999992E-2</v>
      </c>
      <c r="G80" s="371"/>
      <c r="H80" s="372">
        <v>2.5100000000000001E-2</v>
      </c>
      <c r="I80" s="373">
        <v>2.1100000000000001E-2</v>
      </c>
      <c r="J80" s="374">
        <v>4.0000000000000001E-3</v>
      </c>
    </row>
    <row r="81" spans="2:10" x14ac:dyDescent="0.35">
      <c r="B81" s="370">
        <v>2033</v>
      </c>
      <c r="C81" s="371"/>
      <c r="D81" s="372">
        <v>0.1545</v>
      </c>
      <c r="E81" s="373">
        <v>8.5500000000000007E-2</v>
      </c>
      <c r="F81" s="374">
        <v>6.8999999999999992E-2</v>
      </c>
      <c r="G81" s="371"/>
      <c r="H81" s="372">
        <v>2.5100000000000001E-2</v>
      </c>
      <c r="I81" s="373">
        <v>2.1100000000000001E-2</v>
      </c>
      <c r="J81" s="374">
        <v>4.0000000000000001E-3</v>
      </c>
    </row>
    <row r="82" spans="2:10" x14ac:dyDescent="0.35">
      <c r="B82" s="370">
        <v>2034</v>
      </c>
      <c r="C82" s="371"/>
      <c r="D82" s="372">
        <v>0.1545</v>
      </c>
      <c r="E82" s="373">
        <v>8.5500000000000007E-2</v>
      </c>
      <c r="F82" s="374">
        <v>6.8999999999999992E-2</v>
      </c>
      <c r="G82" s="371"/>
      <c r="H82" s="372">
        <v>2.5100000000000001E-2</v>
      </c>
      <c r="I82" s="373">
        <v>2.1100000000000001E-2</v>
      </c>
      <c r="J82" s="374">
        <v>4.0000000000000001E-3</v>
      </c>
    </row>
    <row r="83" spans="2:10" x14ac:dyDescent="0.35">
      <c r="B83" s="370">
        <v>2035</v>
      </c>
      <c r="C83" s="371"/>
      <c r="D83" s="372">
        <v>0.1545</v>
      </c>
      <c r="E83" s="373">
        <v>8.5500000000000007E-2</v>
      </c>
      <c r="F83" s="374">
        <v>6.8999999999999992E-2</v>
      </c>
      <c r="G83" s="371"/>
      <c r="H83" s="372">
        <v>2.5100000000000001E-2</v>
      </c>
      <c r="I83" s="373">
        <v>2.1100000000000001E-2</v>
      </c>
      <c r="J83" s="374">
        <v>4.0000000000000001E-3</v>
      </c>
    </row>
    <row r="84" spans="2:10" x14ac:dyDescent="0.35">
      <c r="B84" s="370">
        <v>2036</v>
      </c>
      <c r="C84" s="371"/>
      <c r="D84" s="372">
        <v>0.1545</v>
      </c>
      <c r="E84" s="373">
        <v>8.5500000000000007E-2</v>
      </c>
      <c r="F84" s="374">
        <v>6.8999999999999992E-2</v>
      </c>
      <c r="G84" s="371"/>
      <c r="H84" s="372">
        <v>2.5100000000000001E-2</v>
      </c>
      <c r="I84" s="373">
        <v>2.1100000000000001E-2</v>
      </c>
      <c r="J84" s="374">
        <v>4.0000000000000001E-3</v>
      </c>
    </row>
    <row r="85" spans="2:10" x14ac:dyDescent="0.35">
      <c r="B85" s="370">
        <v>2037</v>
      </c>
      <c r="C85" s="371"/>
      <c r="D85" s="372">
        <v>0.1545</v>
      </c>
      <c r="E85" s="373">
        <v>8.5500000000000007E-2</v>
      </c>
      <c r="F85" s="374">
        <v>6.8999999999999992E-2</v>
      </c>
      <c r="G85" s="371"/>
      <c r="H85" s="372">
        <v>2.5100000000000001E-2</v>
      </c>
      <c r="I85" s="373">
        <v>2.1100000000000001E-2</v>
      </c>
      <c r="J85" s="374">
        <v>4.0000000000000001E-3</v>
      </c>
    </row>
    <row r="86" spans="2:10" x14ac:dyDescent="0.35">
      <c r="B86" s="370">
        <v>2038</v>
      </c>
      <c r="C86" s="371"/>
      <c r="D86" s="372">
        <v>0.1545</v>
      </c>
      <c r="E86" s="373">
        <v>8.5500000000000007E-2</v>
      </c>
      <c r="F86" s="374">
        <v>6.8999999999999992E-2</v>
      </c>
      <c r="G86" s="371"/>
      <c r="H86" s="372">
        <v>2.5100000000000001E-2</v>
      </c>
      <c r="I86" s="373">
        <v>2.1100000000000001E-2</v>
      </c>
      <c r="J86" s="374">
        <v>4.0000000000000001E-3</v>
      </c>
    </row>
    <row r="87" spans="2:10" x14ac:dyDescent="0.35">
      <c r="B87" s="370">
        <v>2039</v>
      </c>
      <c r="C87" s="371"/>
      <c r="D87" s="372">
        <v>0.1545</v>
      </c>
      <c r="E87" s="373">
        <v>8.5500000000000007E-2</v>
      </c>
      <c r="F87" s="374">
        <v>6.8999999999999992E-2</v>
      </c>
      <c r="G87" s="371"/>
      <c r="H87" s="372">
        <v>2.5100000000000001E-2</v>
      </c>
      <c r="I87" s="373">
        <v>2.1100000000000001E-2</v>
      </c>
      <c r="J87" s="374">
        <v>4.0000000000000001E-3</v>
      </c>
    </row>
    <row r="88" spans="2:10" x14ac:dyDescent="0.35">
      <c r="B88" s="370">
        <v>2040</v>
      </c>
      <c r="C88" s="371"/>
      <c r="D88" s="372">
        <v>0.1545</v>
      </c>
      <c r="E88" s="373">
        <v>8.5500000000000007E-2</v>
      </c>
      <c r="F88" s="374">
        <v>6.8999999999999992E-2</v>
      </c>
      <c r="G88" s="371"/>
      <c r="H88" s="372">
        <v>2.5100000000000001E-2</v>
      </c>
      <c r="I88" s="373">
        <v>2.1100000000000001E-2</v>
      </c>
      <c r="J88" s="374">
        <v>4.0000000000000001E-3</v>
      </c>
    </row>
    <row r="89" spans="2:10" x14ac:dyDescent="0.35">
      <c r="B89" s="370">
        <v>2041</v>
      </c>
      <c r="C89" s="371"/>
      <c r="D89" s="372">
        <v>0.1545</v>
      </c>
      <c r="E89" s="373">
        <v>8.5500000000000007E-2</v>
      </c>
      <c r="F89" s="374">
        <v>6.8999999999999992E-2</v>
      </c>
      <c r="G89" s="371"/>
      <c r="H89" s="372">
        <v>2.5100000000000001E-2</v>
      </c>
      <c r="I89" s="373">
        <v>2.1100000000000001E-2</v>
      </c>
      <c r="J89" s="374">
        <v>4.0000000000000001E-3</v>
      </c>
    </row>
    <row r="90" spans="2:10" x14ac:dyDescent="0.35">
      <c r="B90" s="370">
        <v>2042</v>
      </c>
      <c r="C90" s="371"/>
      <c r="D90" s="372">
        <v>0.1545</v>
      </c>
      <c r="E90" s="373">
        <v>8.5500000000000007E-2</v>
      </c>
      <c r="F90" s="374">
        <v>6.8999999999999992E-2</v>
      </c>
      <c r="G90" s="371"/>
      <c r="H90" s="372">
        <v>2.5100000000000001E-2</v>
      </c>
      <c r="I90" s="373">
        <v>2.1100000000000001E-2</v>
      </c>
      <c r="J90" s="374">
        <v>4.0000000000000001E-3</v>
      </c>
    </row>
    <row r="91" spans="2:10" x14ac:dyDescent="0.35">
      <c r="B91" s="370">
        <v>2043</v>
      </c>
      <c r="C91" s="371"/>
      <c r="D91" s="372">
        <v>0.1545</v>
      </c>
      <c r="E91" s="373">
        <v>8.5500000000000007E-2</v>
      </c>
      <c r="F91" s="374">
        <v>6.8999999999999992E-2</v>
      </c>
      <c r="G91" s="371"/>
      <c r="H91" s="372">
        <v>2.5100000000000001E-2</v>
      </c>
      <c r="I91" s="373">
        <v>2.1100000000000001E-2</v>
      </c>
      <c r="J91" s="374">
        <v>4.0000000000000001E-3</v>
      </c>
    </row>
    <row r="92" spans="2:10" x14ac:dyDescent="0.35">
      <c r="B92" s="370">
        <v>2044</v>
      </c>
      <c r="C92" s="371"/>
      <c r="D92" s="372">
        <v>0.1545</v>
      </c>
      <c r="E92" s="373">
        <v>8.5500000000000007E-2</v>
      </c>
      <c r="F92" s="374">
        <v>6.8999999999999992E-2</v>
      </c>
      <c r="G92" s="371"/>
      <c r="H92" s="372">
        <v>2.5100000000000001E-2</v>
      </c>
      <c r="I92" s="373">
        <v>2.1100000000000001E-2</v>
      </c>
      <c r="J92" s="374">
        <v>4.0000000000000001E-3</v>
      </c>
    </row>
    <row r="93" spans="2:10" x14ac:dyDescent="0.35">
      <c r="B93" s="370">
        <v>2045</v>
      </c>
      <c r="C93" s="371"/>
      <c r="D93" s="372">
        <v>0.1545</v>
      </c>
      <c r="E93" s="373">
        <v>8.5500000000000007E-2</v>
      </c>
      <c r="F93" s="374">
        <v>6.8999999999999992E-2</v>
      </c>
      <c r="G93" s="371"/>
      <c r="H93" s="372">
        <v>2.5100000000000001E-2</v>
      </c>
      <c r="I93" s="373">
        <v>2.1100000000000001E-2</v>
      </c>
      <c r="J93" s="374">
        <v>4.0000000000000001E-3</v>
      </c>
    </row>
    <row r="94" spans="2:10" x14ac:dyDescent="0.35">
      <c r="B94" s="370">
        <v>2046</v>
      </c>
      <c r="C94" s="371"/>
      <c r="D94" s="372">
        <v>0.1545</v>
      </c>
      <c r="E94" s="373">
        <v>8.5500000000000007E-2</v>
      </c>
      <c r="F94" s="374">
        <v>6.8999999999999992E-2</v>
      </c>
      <c r="G94" s="371"/>
      <c r="H94" s="372">
        <v>2.5100000000000001E-2</v>
      </c>
      <c r="I94" s="373">
        <v>2.1100000000000001E-2</v>
      </c>
      <c r="J94" s="374">
        <v>4.0000000000000001E-3</v>
      </c>
    </row>
    <row r="95" spans="2:10" x14ac:dyDescent="0.35">
      <c r="B95" s="370">
        <v>2047</v>
      </c>
      <c r="C95" s="371"/>
      <c r="D95" s="372">
        <v>0.1545</v>
      </c>
      <c r="E95" s="373">
        <v>8.5500000000000007E-2</v>
      </c>
      <c r="F95" s="374">
        <v>6.8999999999999992E-2</v>
      </c>
      <c r="G95" s="371"/>
      <c r="H95" s="372">
        <v>2.5100000000000001E-2</v>
      </c>
      <c r="I95" s="373">
        <v>2.1100000000000001E-2</v>
      </c>
      <c r="J95" s="374">
        <v>4.0000000000000001E-3</v>
      </c>
    </row>
    <row r="96" spans="2:10" x14ac:dyDescent="0.35">
      <c r="B96" s="370">
        <v>2048</v>
      </c>
      <c r="C96" s="371"/>
      <c r="D96" s="372">
        <v>0.1545</v>
      </c>
      <c r="E96" s="373">
        <v>8.5500000000000007E-2</v>
      </c>
      <c r="F96" s="374">
        <v>6.8999999999999992E-2</v>
      </c>
      <c r="G96" s="371"/>
      <c r="H96" s="372">
        <v>2.5100000000000001E-2</v>
      </c>
      <c r="I96" s="373">
        <v>2.1100000000000001E-2</v>
      </c>
      <c r="J96" s="374">
        <v>4.0000000000000001E-3</v>
      </c>
    </row>
    <row r="97" spans="2:10" x14ac:dyDescent="0.35">
      <c r="B97" s="370">
        <v>2049</v>
      </c>
      <c r="C97" s="371"/>
      <c r="D97" s="372">
        <v>0.1545</v>
      </c>
      <c r="E97" s="373">
        <v>8.5500000000000007E-2</v>
      </c>
      <c r="F97" s="374">
        <v>6.8999999999999992E-2</v>
      </c>
      <c r="G97" s="371"/>
      <c r="H97" s="372">
        <v>2.5100000000000001E-2</v>
      </c>
      <c r="I97" s="373">
        <v>2.1100000000000001E-2</v>
      </c>
      <c r="J97" s="374">
        <v>4.0000000000000001E-3</v>
      </c>
    </row>
    <row r="98" spans="2:10" x14ac:dyDescent="0.35">
      <c r="B98" s="370">
        <v>2050</v>
      </c>
      <c r="C98" s="371"/>
      <c r="D98" s="372">
        <v>0.1545</v>
      </c>
      <c r="E98" s="373">
        <v>8.5500000000000007E-2</v>
      </c>
      <c r="F98" s="374">
        <v>6.8999999999999992E-2</v>
      </c>
      <c r="G98" s="371"/>
      <c r="H98" s="372">
        <v>2.5100000000000001E-2</v>
      </c>
      <c r="I98" s="373">
        <v>2.1100000000000001E-2</v>
      </c>
      <c r="J98" s="374">
        <v>4.0000000000000001E-3</v>
      </c>
    </row>
    <row r="99" spans="2:10" x14ac:dyDescent="0.35">
      <c r="B99" s="370">
        <v>2051</v>
      </c>
      <c r="C99" s="371"/>
      <c r="D99" s="372">
        <v>0.1545</v>
      </c>
      <c r="E99" s="373">
        <v>8.5500000000000007E-2</v>
      </c>
      <c r="F99" s="374">
        <v>6.8999999999999992E-2</v>
      </c>
      <c r="G99" s="371"/>
      <c r="H99" s="372">
        <v>2.5100000000000001E-2</v>
      </c>
      <c r="I99" s="373">
        <v>2.1100000000000001E-2</v>
      </c>
      <c r="J99" s="374">
        <v>4.0000000000000001E-3</v>
      </c>
    </row>
    <row r="100" spans="2:10" x14ac:dyDescent="0.35">
      <c r="B100" s="370">
        <v>2052</v>
      </c>
      <c r="C100" s="371"/>
      <c r="D100" s="372">
        <v>0.1545</v>
      </c>
      <c r="E100" s="373">
        <v>8.5500000000000007E-2</v>
      </c>
      <c r="F100" s="374">
        <v>6.8999999999999992E-2</v>
      </c>
      <c r="G100" s="371"/>
      <c r="H100" s="372">
        <v>2.5100000000000001E-2</v>
      </c>
      <c r="I100" s="373">
        <v>2.1100000000000001E-2</v>
      </c>
      <c r="J100" s="374">
        <v>4.0000000000000001E-3</v>
      </c>
    </row>
    <row r="101" spans="2:10" x14ac:dyDescent="0.35">
      <c r="B101" s="370">
        <v>2053</v>
      </c>
      <c r="C101" s="371"/>
      <c r="D101" s="372">
        <v>0.1545</v>
      </c>
      <c r="E101" s="373">
        <v>8.5500000000000007E-2</v>
      </c>
      <c r="F101" s="374">
        <v>6.8999999999999992E-2</v>
      </c>
      <c r="G101" s="371"/>
      <c r="H101" s="372">
        <v>2.5100000000000001E-2</v>
      </c>
      <c r="I101" s="373">
        <v>2.1100000000000001E-2</v>
      </c>
      <c r="J101" s="374">
        <v>4.0000000000000001E-3</v>
      </c>
    </row>
    <row r="102" spans="2:10" x14ac:dyDescent="0.35">
      <c r="B102" s="370">
        <v>2054</v>
      </c>
      <c r="C102" s="371"/>
      <c r="D102" s="372">
        <v>0.1545</v>
      </c>
      <c r="E102" s="373">
        <v>8.5500000000000007E-2</v>
      </c>
      <c r="F102" s="374">
        <v>6.8999999999999992E-2</v>
      </c>
      <c r="G102" s="371"/>
      <c r="H102" s="372">
        <v>2.5100000000000001E-2</v>
      </c>
      <c r="I102" s="373">
        <v>2.1100000000000001E-2</v>
      </c>
      <c r="J102" s="374">
        <v>4.0000000000000001E-3</v>
      </c>
    </row>
    <row r="103" spans="2:10" x14ac:dyDescent="0.35">
      <c r="B103" s="370">
        <v>2055</v>
      </c>
      <c r="C103" s="371"/>
      <c r="D103" s="372">
        <v>0.1545</v>
      </c>
      <c r="E103" s="373">
        <v>8.5500000000000007E-2</v>
      </c>
      <c r="F103" s="374">
        <v>6.8999999999999992E-2</v>
      </c>
      <c r="G103" s="371"/>
      <c r="H103" s="372">
        <v>2.5100000000000001E-2</v>
      </c>
      <c r="I103" s="373">
        <v>2.1100000000000001E-2</v>
      </c>
      <c r="J103" s="374">
        <v>4.0000000000000001E-3</v>
      </c>
    </row>
    <row r="104" spans="2:10" x14ac:dyDescent="0.35">
      <c r="B104" s="370">
        <v>2056</v>
      </c>
      <c r="C104" s="371"/>
      <c r="D104" s="372">
        <v>0.1545</v>
      </c>
      <c r="E104" s="373">
        <v>8.5500000000000007E-2</v>
      </c>
      <c r="F104" s="374">
        <v>6.8999999999999992E-2</v>
      </c>
      <c r="G104" s="371"/>
      <c r="H104" s="372">
        <v>2.5100000000000001E-2</v>
      </c>
      <c r="I104" s="373">
        <v>2.1100000000000001E-2</v>
      </c>
      <c r="J104" s="374">
        <v>4.0000000000000001E-3</v>
      </c>
    </row>
    <row r="105" spans="2:10" x14ac:dyDescent="0.35">
      <c r="B105" s="370">
        <v>2057</v>
      </c>
      <c r="C105" s="371"/>
      <c r="D105" s="372">
        <v>0.1545</v>
      </c>
      <c r="E105" s="373">
        <v>8.5500000000000007E-2</v>
      </c>
      <c r="F105" s="374">
        <v>6.8999999999999992E-2</v>
      </c>
      <c r="G105" s="371"/>
      <c r="H105" s="372">
        <v>2.5100000000000001E-2</v>
      </c>
      <c r="I105" s="373">
        <v>2.1100000000000001E-2</v>
      </c>
      <c r="J105" s="374">
        <v>4.0000000000000001E-3</v>
      </c>
    </row>
    <row r="106" spans="2:10" x14ac:dyDescent="0.35">
      <c r="B106" s="370">
        <v>2058</v>
      </c>
      <c r="C106" s="371"/>
      <c r="D106" s="372">
        <v>0.1545</v>
      </c>
      <c r="E106" s="373">
        <v>8.5500000000000007E-2</v>
      </c>
      <c r="F106" s="374">
        <v>6.8999999999999992E-2</v>
      </c>
      <c r="G106" s="371"/>
      <c r="H106" s="372">
        <v>2.5100000000000001E-2</v>
      </c>
      <c r="I106" s="373">
        <v>2.1100000000000001E-2</v>
      </c>
      <c r="J106" s="374">
        <v>4.0000000000000001E-3</v>
      </c>
    </row>
    <row r="107" spans="2:10" x14ac:dyDescent="0.35">
      <c r="B107" s="370">
        <v>2059</v>
      </c>
      <c r="C107" s="371"/>
      <c r="D107" s="372">
        <v>0.1545</v>
      </c>
      <c r="E107" s="373">
        <v>8.5500000000000007E-2</v>
      </c>
      <c r="F107" s="374">
        <v>6.8999999999999992E-2</v>
      </c>
      <c r="G107" s="371"/>
      <c r="H107" s="372">
        <v>2.5100000000000001E-2</v>
      </c>
      <c r="I107" s="373">
        <v>2.1100000000000001E-2</v>
      </c>
      <c r="J107" s="374">
        <v>4.0000000000000001E-3</v>
      </c>
    </row>
    <row r="108" spans="2:10" x14ac:dyDescent="0.35">
      <c r="B108" s="370">
        <v>2060</v>
      </c>
      <c r="C108" s="371"/>
      <c r="D108" s="372">
        <v>0.1545</v>
      </c>
      <c r="E108" s="373">
        <v>8.5500000000000007E-2</v>
      </c>
      <c r="F108" s="374">
        <v>6.8999999999999992E-2</v>
      </c>
      <c r="G108" s="371"/>
      <c r="H108" s="372">
        <v>2.5100000000000001E-2</v>
      </c>
      <c r="I108" s="373">
        <v>2.1100000000000001E-2</v>
      </c>
      <c r="J108" s="374">
        <v>4.0000000000000001E-3</v>
      </c>
    </row>
    <row r="109" spans="2:10" x14ac:dyDescent="0.35">
      <c r="B109" s="370">
        <v>2061</v>
      </c>
      <c r="C109" s="371"/>
      <c r="D109" s="372">
        <v>0.1545</v>
      </c>
      <c r="E109" s="373">
        <v>8.5500000000000007E-2</v>
      </c>
      <c r="F109" s="374">
        <v>6.8999999999999992E-2</v>
      </c>
      <c r="G109" s="371"/>
      <c r="H109" s="372">
        <v>2.5100000000000001E-2</v>
      </c>
      <c r="I109" s="373">
        <v>2.1100000000000001E-2</v>
      </c>
      <c r="J109" s="374">
        <v>4.0000000000000001E-3</v>
      </c>
    </row>
    <row r="110" spans="2:10" x14ac:dyDescent="0.35">
      <c r="B110" s="370">
        <v>2062</v>
      </c>
      <c r="C110" s="371"/>
      <c r="D110" s="372">
        <v>0.1545</v>
      </c>
      <c r="E110" s="373">
        <v>8.5500000000000007E-2</v>
      </c>
      <c r="F110" s="374">
        <v>6.8999999999999992E-2</v>
      </c>
      <c r="G110" s="371"/>
      <c r="H110" s="372">
        <v>2.5100000000000001E-2</v>
      </c>
      <c r="I110" s="373">
        <v>2.1100000000000001E-2</v>
      </c>
      <c r="J110" s="374">
        <v>4.0000000000000001E-3</v>
      </c>
    </row>
    <row r="111" spans="2:10" x14ac:dyDescent="0.35">
      <c r="B111" s="370">
        <v>2063</v>
      </c>
      <c r="C111" s="371"/>
      <c r="D111" s="372">
        <v>0.1545</v>
      </c>
      <c r="E111" s="373">
        <v>8.5500000000000007E-2</v>
      </c>
      <c r="F111" s="374">
        <v>6.8999999999999992E-2</v>
      </c>
      <c r="G111" s="371"/>
      <c r="H111" s="372">
        <v>2.5100000000000001E-2</v>
      </c>
      <c r="I111" s="373">
        <v>2.1100000000000001E-2</v>
      </c>
      <c r="J111" s="374">
        <v>4.0000000000000001E-3</v>
      </c>
    </row>
    <row r="112" spans="2:10" x14ac:dyDescent="0.35">
      <c r="B112" s="370">
        <v>2064</v>
      </c>
      <c r="C112" s="371"/>
      <c r="D112" s="372">
        <v>0.1545</v>
      </c>
      <c r="E112" s="373">
        <v>8.5500000000000007E-2</v>
      </c>
      <c r="F112" s="374">
        <v>6.8999999999999992E-2</v>
      </c>
      <c r="G112" s="371"/>
      <c r="H112" s="372">
        <v>2.5100000000000001E-2</v>
      </c>
      <c r="I112" s="373">
        <v>2.1100000000000001E-2</v>
      </c>
      <c r="J112" s="374">
        <v>4.0000000000000001E-3</v>
      </c>
    </row>
    <row r="113" spans="2:10" x14ac:dyDescent="0.35">
      <c r="B113" s="370">
        <v>2065</v>
      </c>
      <c r="C113" s="371"/>
      <c r="D113" s="372">
        <v>0.1545</v>
      </c>
      <c r="E113" s="373">
        <v>8.5500000000000007E-2</v>
      </c>
      <c r="F113" s="374">
        <v>6.8999999999999992E-2</v>
      </c>
      <c r="G113" s="371"/>
      <c r="H113" s="372">
        <v>2.5100000000000001E-2</v>
      </c>
      <c r="I113" s="373">
        <v>2.1100000000000001E-2</v>
      </c>
      <c r="J113" s="374">
        <v>4.0000000000000001E-3</v>
      </c>
    </row>
    <row r="114" spans="2:10" x14ac:dyDescent="0.35">
      <c r="B114" s="370">
        <v>2066</v>
      </c>
      <c r="C114" s="371"/>
      <c r="D114" s="372">
        <v>0.1545</v>
      </c>
      <c r="E114" s="373">
        <v>8.5500000000000007E-2</v>
      </c>
      <c r="F114" s="374">
        <v>6.8999999999999992E-2</v>
      </c>
      <c r="G114" s="371"/>
      <c r="H114" s="372">
        <v>2.5100000000000001E-2</v>
      </c>
      <c r="I114" s="373">
        <v>2.1100000000000001E-2</v>
      </c>
      <c r="J114" s="374">
        <v>4.0000000000000001E-3</v>
      </c>
    </row>
    <row r="115" spans="2:10" x14ac:dyDescent="0.35">
      <c r="B115" s="370">
        <v>2067</v>
      </c>
      <c r="C115" s="371"/>
      <c r="D115" s="372">
        <v>0.1545</v>
      </c>
      <c r="E115" s="373">
        <v>8.5500000000000007E-2</v>
      </c>
      <c r="F115" s="374">
        <v>6.8999999999999992E-2</v>
      </c>
      <c r="G115" s="371"/>
      <c r="H115" s="372">
        <v>2.5100000000000001E-2</v>
      </c>
      <c r="I115" s="373">
        <v>2.1100000000000001E-2</v>
      </c>
      <c r="J115" s="374">
        <v>4.0000000000000001E-3</v>
      </c>
    </row>
    <row r="116" spans="2:10" x14ac:dyDescent="0.35">
      <c r="B116" s="370">
        <v>2068</v>
      </c>
      <c r="C116" s="371"/>
      <c r="D116" s="372">
        <v>0.1545</v>
      </c>
      <c r="E116" s="373">
        <v>8.5500000000000007E-2</v>
      </c>
      <c r="F116" s="374">
        <v>6.8999999999999992E-2</v>
      </c>
      <c r="G116" s="371"/>
      <c r="H116" s="372">
        <v>2.5100000000000001E-2</v>
      </c>
      <c r="I116" s="373">
        <v>2.1100000000000001E-2</v>
      </c>
      <c r="J116" s="374">
        <v>4.0000000000000001E-3</v>
      </c>
    </row>
    <row r="117" spans="2:10" x14ac:dyDescent="0.35">
      <c r="B117" s="370">
        <v>2069</v>
      </c>
      <c r="C117" s="371"/>
      <c r="D117" s="372">
        <v>0.1545</v>
      </c>
      <c r="E117" s="373">
        <v>8.5500000000000007E-2</v>
      </c>
      <c r="F117" s="374">
        <v>6.8999999999999992E-2</v>
      </c>
      <c r="G117" s="371"/>
      <c r="H117" s="372">
        <v>2.5100000000000001E-2</v>
      </c>
      <c r="I117" s="373">
        <v>2.1100000000000001E-2</v>
      </c>
      <c r="J117" s="374">
        <v>4.0000000000000001E-3</v>
      </c>
    </row>
    <row r="118" spans="2:10" x14ac:dyDescent="0.35">
      <c r="B118" s="370">
        <v>2070</v>
      </c>
      <c r="C118" s="371"/>
      <c r="D118" s="375">
        <f>D117</f>
        <v>0.1545</v>
      </c>
      <c r="E118" s="376">
        <f t="shared" ref="E118:E138" si="0">E117</f>
        <v>8.5500000000000007E-2</v>
      </c>
      <c r="F118" s="377">
        <f t="shared" ref="F118:F138" si="1">F117</f>
        <v>6.8999999999999992E-2</v>
      </c>
      <c r="G118" s="371"/>
      <c r="H118" s="375">
        <f t="shared" ref="H118:H138" si="2">H117</f>
        <v>2.5100000000000001E-2</v>
      </c>
      <c r="I118" s="376">
        <f t="shared" ref="I118:I138" si="3">I117</f>
        <v>2.1100000000000001E-2</v>
      </c>
      <c r="J118" s="377">
        <f t="shared" ref="J118:J138" si="4">J117</f>
        <v>4.0000000000000001E-3</v>
      </c>
    </row>
    <row r="119" spans="2:10" x14ac:dyDescent="0.35">
      <c r="B119" s="370">
        <v>2071</v>
      </c>
      <c r="C119" s="371"/>
      <c r="D119" s="375">
        <f t="shared" ref="D119:D138" si="5">D118</f>
        <v>0.1545</v>
      </c>
      <c r="E119" s="376">
        <f t="shared" si="0"/>
        <v>8.5500000000000007E-2</v>
      </c>
      <c r="F119" s="377">
        <f t="shared" si="1"/>
        <v>6.8999999999999992E-2</v>
      </c>
      <c r="G119" s="371"/>
      <c r="H119" s="375">
        <f t="shared" si="2"/>
        <v>2.5100000000000001E-2</v>
      </c>
      <c r="I119" s="376">
        <f t="shared" si="3"/>
        <v>2.1100000000000001E-2</v>
      </c>
      <c r="J119" s="377">
        <f t="shared" si="4"/>
        <v>4.0000000000000001E-3</v>
      </c>
    </row>
    <row r="120" spans="2:10" x14ac:dyDescent="0.35">
      <c r="B120" s="370">
        <v>2072</v>
      </c>
      <c r="C120" s="371"/>
      <c r="D120" s="375">
        <f t="shared" si="5"/>
        <v>0.1545</v>
      </c>
      <c r="E120" s="376">
        <f t="shared" si="0"/>
        <v>8.5500000000000007E-2</v>
      </c>
      <c r="F120" s="377">
        <f t="shared" si="1"/>
        <v>6.8999999999999992E-2</v>
      </c>
      <c r="G120" s="371"/>
      <c r="H120" s="375">
        <f t="shared" si="2"/>
        <v>2.5100000000000001E-2</v>
      </c>
      <c r="I120" s="376">
        <f t="shared" si="3"/>
        <v>2.1100000000000001E-2</v>
      </c>
      <c r="J120" s="377">
        <f t="shared" si="4"/>
        <v>4.0000000000000001E-3</v>
      </c>
    </row>
    <row r="121" spans="2:10" x14ac:dyDescent="0.35">
      <c r="B121" s="370">
        <v>2073</v>
      </c>
      <c r="C121" s="371"/>
      <c r="D121" s="375">
        <f t="shared" si="5"/>
        <v>0.1545</v>
      </c>
      <c r="E121" s="376">
        <f t="shared" si="0"/>
        <v>8.5500000000000007E-2</v>
      </c>
      <c r="F121" s="377">
        <f t="shared" si="1"/>
        <v>6.8999999999999992E-2</v>
      </c>
      <c r="G121" s="371"/>
      <c r="H121" s="375">
        <f t="shared" si="2"/>
        <v>2.5100000000000001E-2</v>
      </c>
      <c r="I121" s="376">
        <f t="shared" si="3"/>
        <v>2.1100000000000001E-2</v>
      </c>
      <c r="J121" s="377">
        <f t="shared" si="4"/>
        <v>4.0000000000000001E-3</v>
      </c>
    </row>
    <row r="122" spans="2:10" x14ac:dyDescent="0.35">
      <c r="B122" s="370">
        <v>2074</v>
      </c>
      <c r="C122" s="371"/>
      <c r="D122" s="375">
        <f t="shared" si="5"/>
        <v>0.1545</v>
      </c>
      <c r="E122" s="376">
        <f t="shared" si="0"/>
        <v>8.5500000000000007E-2</v>
      </c>
      <c r="F122" s="377">
        <f t="shared" si="1"/>
        <v>6.8999999999999992E-2</v>
      </c>
      <c r="G122" s="371"/>
      <c r="H122" s="375">
        <f t="shared" si="2"/>
        <v>2.5100000000000001E-2</v>
      </c>
      <c r="I122" s="376">
        <f t="shared" si="3"/>
        <v>2.1100000000000001E-2</v>
      </c>
      <c r="J122" s="377">
        <f t="shared" si="4"/>
        <v>4.0000000000000001E-3</v>
      </c>
    </row>
    <row r="123" spans="2:10" x14ac:dyDescent="0.35">
      <c r="B123" s="370">
        <v>2075</v>
      </c>
      <c r="C123" s="371"/>
      <c r="D123" s="375">
        <f t="shared" si="5"/>
        <v>0.1545</v>
      </c>
      <c r="E123" s="376">
        <f t="shared" si="0"/>
        <v>8.5500000000000007E-2</v>
      </c>
      <c r="F123" s="377">
        <f t="shared" si="1"/>
        <v>6.8999999999999992E-2</v>
      </c>
      <c r="G123" s="371"/>
      <c r="H123" s="375">
        <f t="shared" si="2"/>
        <v>2.5100000000000001E-2</v>
      </c>
      <c r="I123" s="376">
        <f t="shared" si="3"/>
        <v>2.1100000000000001E-2</v>
      </c>
      <c r="J123" s="377">
        <f t="shared" si="4"/>
        <v>4.0000000000000001E-3</v>
      </c>
    </row>
    <row r="124" spans="2:10" x14ac:dyDescent="0.35">
      <c r="B124" s="370">
        <v>2076</v>
      </c>
      <c r="C124" s="371"/>
      <c r="D124" s="375">
        <f t="shared" si="5"/>
        <v>0.1545</v>
      </c>
      <c r="E124" s="376">
        <f t="shared" si="0"/>
        <v>8.5500000000000007E-2</v>
      </c>
      <c r="F124" s="377">
        <f t="shared" si="1"/>
        <v>6.8999999999999992E-2</v>
      </c>
      <c r="G124" s="371"/>
      <c r="H124" s="375">
        <f t="shared" si="2"/>
        <v>2.5100000000000001E-2</v>
      </c>
      <c r="I124" s="376">
        <f t="shared" si="3"/>
        <v>2.1100000000000001E-2</v>
      </c>
      <c r="J124" s="377">
        <f t="shared" si="4"/>
        <v>4.0000000000000001E-3</v>
      </c>
    </row>
    <row r="125" spans="2:10" x14ac:dyDescent="0.35">
      <c r="B125" s="370">
        <v>2077</v>
      </c>
      <c r="C125" s="371"/>
      <c r="D125" s="375">
        <f t="shared" si="5"/>
        <v>0.1545</v>
      </c>
      <c r="E125" s="376">
        <f t="shared" si="0"/>
        <v>8.5500000000000007E-2</v>
      </c>
      <c r="F125" s="377">
        <f t="shared" si="1"/>
        <v>6.8999999999999992E-2</v>
      </c>
      <c r="G125" s="371"/>
      <c r="H125" s="375">
        <f t="shared" si="2"/>
        <v>2.5100000000000001E-2</v>
      </c>
      <c r="I125" s="376">
        <f t="shared" si="3"/>
        <v>2.1100000000000001E-2</v>
      </c>
      <c r="J125" s="377">
        <f t="shared" si="4"/>
        <v>4.0000000000000001E-3</v>
      </c>
    </row>
    <row r="126" spans="2:10" x14ac:dyDescent="0.35">
      <c r="B126" s="370">
        <v>2078</v>
      </c>
      <c r="C126" s="371"/>
      <c r="D126" s="375">
        <f t="shared" si="5"/>
        <v>0.1545</v>
      </c>
      <c r="E126" s="376">
        <f t="shared" si="0"/>
        <v>8.5500000000000007E-2</v>
      </c>
      <c r="F126" s="377">
        <f t="shared" si="1"/>
        <v>6.8999999999999992E-2</v>
      </c>
      <c r="G126" s="371"/>
      <c r="H126" s="375">
        <f t="shared" si="2"/>
        <v>2.5100000000000001E-2</v>
      </c>
      <c r="I126" s="376">
        <f t="shared" si="3"/>
        <v>2.1100000000000001E-2</v>
      </c>
      <c r="J126" s="377">
        <f t="shared" si="4"/>
        <v>4.0000000000000001E-3</v>
      </c>
    </row>
    <row r="127" spans="2:10" x14ac:dyDescent="0.35">
      <c r="B127" s="370">
        <v>2079</v>
      </c>
      <c r="C127" s="371"/>
      <c r="D127" s="375">
        <f t="shared" si="5"/>
        <v>0.1545</v>
      </c>
      <c r="E127" s="376">
        <f t="shared" si="0"/>
        <v>8.5500000000000007E-2</v>
      </c>
      <c r="F127" s="377">
        <f t="shared" si="1"/>
        <v>6.8999999999999992E-2</v>
      </c>
      <c r="G127" s="371"/>
      <c r="H127" s="375">
        <f t="shared" si="2"/>
        <v>2.5100000000000001E-2</v>
      </c>
      <c r="I127" s="376">
        <f t="shared" si="3"/>
        <v>2.1100000000000001E-2</v>
      </c>
      <c r="J127" s="377">
        <f t="shared" si="4"/>
        <v>4.0000000000000001E-3</v>
      </c>
    </row>
    <row r="128" spans="2:10" x14ac:dyDescent="0.35">
      <c r="B128" s="370">
        <v>2080</v>
      </c>
      <c r="C128" s="371"/>
      <c r="D128" s="375">
        <f t="shared" si="5"/>
        <v>0.1545</v>
      </c>
      <c r="E128" s="376">
        <f t="shared" si="0"/>
        <v>8.5500000000000007E-2</v>
      </c>
      <c r="F128" s="377">
        <f t="shared" si="1"/>
        <v>6.8999999999999992E-2</v>
      </c>
      <c r="G128" s="371"/>
      <c r="H128" s="375">
        <f t="shared" si="2"/>
        <v>2.5100000000000001E-2</v>
      </c>
      <c r="I128" s="376">
        <f t="shared" si="3"/>
        <v>2.1100000000000001E-2</v>
      </c>
      <c r="J128" s="377">
        <f t="shared" si="4"/>
        <v>4.0000000000000001E-3</v>
      </c>
    </row>
    <row r="129" spans="2:10" x14ac:dyDescent="0.35">
      <c r="B129" s="370">
        <v>2081</v>
      </c>
      <c r="C129" s="371"/>
      <c r="D129" s="375">
        <f t="shared" si="5"/>
        <v>0.1545</v>
      </c>
      <c r="E129" s="376">
        <f t="shared" si="0"/>
        <v>8.5500000000000007E-2</v>
      </c>
      <c r="F129" s="377">
        <f t="shared" si="1"/>
        <v>6.8999999999999992E-2</v>
      </c>
      <c r="G129" s="371"/>
      <c r="H129" s="375">
        <f t="shared" si="2"/>
        <v>2.5100000000000001E-2</v>
      </c>
      <c r="I129" s="376">
        <f t="shared" si="3"/>
        <v>2.1100000000000001E-2</v>
      </c>
      <c r="J129" s="377">
        <f t="shared" si="4"/>
        <v>4.0000000000000001E-3</v>
      </c>
    </row>
    <row r="130" spans="2:10" x14ac:dyDescent="0.35">
      <c r="B130" s="370">
        <v>2082</v>
      </c>
      <c r="C130" s="371"/>
      <c r="D130" s="375">
        <f t="shared" si="5"/>
        <v>0.1545</v>
      </c>
      <c r="E130" s="376">
        <f t="shared" si="0"/>
        <v>8.5500000000000007E-2</v>
      </c>
      <c r="F130" s="377">
        <f t="shared" si="1"/>
        <v>6.8999999999999992E-2</v>
      </c>
      <c r="G130" s="371"/>
      <c r="H130" s="375">
        <f t="shared" si="2"/>
        <v>2.5100000000000001E-2</v>
      </c>
      <c r="I130" s="376">
        <f t="shared" si="3"/>
        <v>2.1100000000000001E-2</v>
      </c>
      <c r="J130" s="377">
        <f t="shared" si="4"/>
        <v>4.0000000000000001E-3</v>
      </c>
    </row>
    <row r="131" spans="2:10" x14ac:dyDescent="0.35">
      <c r="B131" s="370">
        <v>2083</v>
      </c>
      <c r="C131" s="371"/>
      <c r="D131" s="375">
        <f t="shared" si="5"/>
        <v>0.1545</v>
      </c>
      <c r="E131" s="376">
        <f t="shared" si="0"/>
        <v>8.5500000000000007E-2</v>
      </c>
      <c r="F131" s="377">
        <f t="shared" si="1"/>
        <v>6.8999999999999992E-2</v>
      </c>
      <c r="G131" s="371"/>
      <c r="H131" s="375">
        <f t="shared" si="2"/>
        <v>2.5100000000000001E-2</v>
      </c>
      <c r="I131" s="376">
        <f t="shared" si="3"/>
        <v>2.1100000000000001E-2</v>
      </c>
      <c r="J131" s="377">
        <f t="shared" si="4"/>
        <v>4.0000000000000001E-3</v>
      </c>
    </row>
    <row r="132" spans="2:10" x14ac:dyDescent="0.35">
      <c r="B132" s="370">
        <v>2084</v>
      </c>
      <c r="C132" s="371"/>
      <c r="D132" s="375">
        <f t="shared" si="5"/>
        <v>0.1545</v>
      </c>
      <c r="E132" s="376">
        <f t="shared" si="0"/>
        <v>8.5500000000000007E-2</v>
      </c>
      <c r="F132" s="377">
        <f t="shared" si="1"/>
        <v>6.8999999999999992E-2</v>
      </c>
      <c r="G132" s="371"/>
      <c r="H132" s="375">
        <f t="shared" si="2"/>
        <v>2.5100000000000001E-2</v>
      </c>
      <c r="I132" s="376">
        <f t="shared" si="3"/>
        <v>2.1100000000000001E-2</v>
      </c>
      <c r="J132" s="377">
        <f t="shared" si="4"/>
        <v>4.0000000000000001E-3</v>
      </c>
    </row>
    <row r="133" spans="2:10" x14ac:dyDescent="0.35">
      <c r="B133" s="370">
        <v>2085</v>
      </c>
      <c r="C133" s="371"/>
      <c r="D133" s="375">
        <f t="shared" si="5"/>
        <v>0.1545</v>
      </c>
      <c r="E133" s="376">
        <f t="shared" si="0"/>
        <v>8.5500000000000007E-2</v>
      </c>
      <c r="F133" s="377">
        <f t="shared" si="1"/>
        <v>6.8999999999999992E-2</v>
      </c>
      <c r="G133" s="371"/>
      <c r="H133" s="375">
        <f t="shared" si="2"/>
        <v>2.5100000000000001E-2</v>
      </c>
      <c r="I133" s="376">
        <f t="shared" si="3"/>
        <v>2.1100000000000001E-2</v>
      </c>
      <c r="J133" s="377">
        <f t="shared" si="4"/>
        <v>4.0000000000000001E-3</v>
      </c>
    </row>
    <row r="134" spans="2:10" x14ac:dyDescent="0.35">
      <c r="B134" s="370">
        <v>2086</v>
      </c>
      <c r="C134" s="371"/>
      <c r="D134" s="375">
        <f t="shared" si="5"/>
        <v>0.1545</v>
      </c>
      <c r="E134" s="376">
        <f t="shared" si="0"/>
        <v>8.5500000000000007E-2</v>
      </c>
      <c r="F134" s="377">
        <f t="shared" si="1"/>
        <v>6.8999999999999992E-2</v>
      </c>
      <c r="G134" s="371"/>
      <c r="H134" s="375">
        <f t="shared" si="2"/>
        <v>2.5100000000000001E-2</v>
      </c>
      <c r="I134" s="376">
        <f t="shared" si="3"/>
        <v>2.1100000000000001E-2</v>
      </c>
      <c r="J134" s="377">
        <f t="shared" si="4"/>
        <v>4.0000000000000001E-3</v>
      </c>
    </row>
    <row r="135" spans="2:10" x14ac:dyDescent="0.35">
      <c r="B135" s="370">
        <v>2087</v>
      </c>
      <c r="C135" s="371"/>
      <c r="D135" s="375">
        <f t="shared" si="5"/>
        <v>0.1545</v>
      </c>
      <c r="E135" s="376">
        <f t="shared" si="0"/>
        <v>8.5500000000000007E-2</v>
      </c>
      <c r="F135" s="377">
        <f t="shared" si="1"/>
        <v>6.8999999999999992E-2</v>
      </c>
      <c r="G135" s="371"/>
      <c r="H135" s="375">
        <f t="shared" si="2"/>
        <v>2.5100000000000001E-2</v>
      </c>
      <c r="I135" s="376">
        <f t="shared" si="3"/>
        <v>2.1100000000000001E-2</v>
      </c>
      <c r="J135" s="377">
        <f t="shared" si="4"/>
        <v>4.0000000000000001E-3</v>
      </c>
    </row>
    <row r="136" spans="2:10" x14ac:dyDescent="0.35">
      <c r="B136" s="370">
        <v>2088</v>
      </c>
      <c r="C136" s="371"/>
      <c r="D136" s="375">
        <f t="shared" si="5"/>
        <v>0.1545</v>
      </c>
      <c r="E136" s="376">
        <f t="shared" si="0"/>
        <v>8.5500000000000007E-2</v>
      </c>
      <c r="F136" s="377">
        <f t="shared" si="1"/>
        <v>6.8999999999999992E-2</v>
      </c>
      <c r="G136" s="371"/>
      <c r="H136" s="375">
        <f t="shared" si="2"/>
        <v>2.5100000000000001E-2</v>
      </c>
      <c r="I136" s="376">
        <f t="shared" si="3"/>
        <v>2.1100000000000001E-2</v>
      </c>
      <c r="J136" s="377">
        <f t="shared" si="4"/>
        <v>4.0000000000000001E-3</v>
      </c>
    </row>
    <row r="137" spans="2:10" x14ac:dyDescent="0.35">
      <c r="B137" s="370">
        <v>2089</v>
      </c>
      <c r="C137" s="371"/>
      <c r="D137" s="375">
        <f t="shared" si="5"/>
        <v>0.1545</v>
      </c>
      <c r="E137" s="376">
        <f t="shared" si="0"/>
        <v>8.5500000000000007E-2</v>
      </c>
      <c r="F137" s="377">
        <f t="shared" si="1"/>
        <v>6.8999999999999992E-2</v>
      </c>
      <c r="G137" s="371"/>
      <c r="H137" s="375">
        <f t="shared" si="2"/>
        <v>2.5100000000000001E-2</v>
      </c>
      <c r="I137" s="376">
        <f t="shared" si="3"/>
        <v>2.1100000000000001E-2</v>
      </c>
      <c r="J137" s="377">
        <f t="shared" si="4"/>
        <v>4.0000000000000001E-3</v>
      </c>
    </row>
    <row r="138" spans="2:10" ht="15" thickBot="1" x14ac:dyDescent="0.4">
      <c r="B138" s="378">
        <v>2090</v>
      </c>
      <c r="C138" s="371"/>
      <c r="D138" s="379">
        <f t="shared" si="5"/>
        <v>0.1545</v>
      </c>
      <c r="E138" s="380">
        <f t="shared" si="0"/>
        <v>8.5500000000000007E-2</v>
      </c>
      <c r="F138" s="381">
        <f t="shared" si="1"/>
        <v>6.8999999999999992E-2</v>
      </c>
      <c r="G138" s="371"/>
      <c r="H138" s="379">
        <f t="shared" si="2"/>
        <v>2.5100000000000001E-2</v>
      </c>
      <c r="I138" s="380">
        <f t="shared" si="3"/>
        <v>2.1100000000000001E-2</v>
      </c>
      <c r="J138" s="381">
        <f t="shared" si="4"/>
        <v>4.0000000000000001E-3</v>
      </c>
    </row>
  </sheetData>
  <mergeCells count="1">
    <mergeCell ref="D2:J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BI62"/>
  <sheetViews>
    <sheetView showGridLines="0" tabSelected="1" topLeftCell="A12" workbookViewId="0">
      <selection activeCell="E18" sqref="E18"/>
    </sheetView>
  </sheetViews>
  <sheetFormatPr baseColWidth="10" defaultColWidth="11.453125" defaultRowHeight="14.5" x14ac:dyDescent="0.35"/>
  <cols>
    <col min="1" max="1" width="1.81640625" style="1" customWidth="1"/>
    <col min="2" max="2" width="9.7265625" style="1" customWidth="1"/>
    <col min="3" max="7" width="13" style="1" customWidth="1"/>
    <col min="8" max="17" width="11.453125" style="1"/>
    <col min="18" max="18" width="3.7265625" style="1" customWidth="1"/>
    <col min="19" max="21" width="11.453125" style="1"/>
    <col min="22" max="22" width="3.7265625" style="1" customWidth="1"/>
    <col min="23" max="25" width="11.453125" style="1"/>
    <col min="26" max="26" width="3.7265625" style="1" customWidth="1"/>
    <col min="27" max="27" width="11.453125" style="1"/>
    <col min="28" max="28" width="3.7265625" style="1" customWidth="1"/>
    <col min="29" max="31" width="11.453125" style="1"/>
    <col min="32" max="32" width="3.7265625" style="1" customWidth="1"/>
    <col min="33" max="35" width="11.453125" style="1"/>
    <col min="36" max="36" width="3.7265625" style="1" customWidth="1"/>
    <col min="37" max="16384" width="11.453125" style="1"/>
  </cols>
  <sheetData>
    <row r="1" spans="2:61" ht="15" thickBot="1" x14ac:dyDescent="0.4">
      <c r="B1" s="1" t="s">
        <v>62</v>
      </c>
    </row>
    <row r="2" spans="2:61" ht="15" thickBot="1" x14ac:dyDescent="0.4">
      <c r="C2" s="551" t="s">
        <v>58</v>
      </c>
      <c r="D2" s="552"/>
      <c r="E2" s="552"/>
      <c r="F2" s="552"/>
      <c r="G2" s="552"/>
      <c r="H2" s="552"/>
      <c r="I2" s="552"/>
      <c r="J2" s="552"/>
      <c r="K2" s="552"/>
      <c r="L2" s="552"/>
      <c r="M2" s="552"/>
      <c r="N2" s="552"/>
      <c r="O2" s="552"/>
      <c r="P2" s="552"/>
      <c r="Q2" s="553"/>
      <c r="S2" s="551" t="s">
        <v>81</v>
      </c>
      <c r="T2" s="552"/>
      <c r="U2" s="552"/>
      <c r="V2" s="552"/>
      <c r="W2" s="552"/>
      <c r="X2" s="552"/>
      <c r="Y2" s="552"/>
      <c r="Z2" s="552"/>
      <c r="AA2" s="552"/>
      <c r="AB2" s="552"/>
      <c r="AC2" s="552"/>
      <c r="AD2" s="552"/>
      <c r="AE2" s="552"/>
      <c r="AF2" s="552"/>
      <c r="AG2" s="552"/>
      <c r="AH2" s="552"/>
      <c r="AI2" s="552"/>
      <c r="AJ2" s="552"/>
      <c r="AK2" s="552"/>
      <c r="AL2" s="552"/>
      <c r="AM2" s="553"/>
      <c r="AO2" s="551" t="s">
        <v>108</v>
      </c>
      <c r="AP2" s="552"/>
      <c r="AQ2" s="553"/>
      <c r="AR2" s="447"/>
      <c r="AS2" s="447"/>
      <c r="AT2" s="447"/>
      <c r="AU2" s="447"/>
      <c r="AV2" s="447"/>
      <c r="AW2" s="447"/>
      <c r="AX2" s="447"/>
      <c r="AY2" s="447"/>
      <c r="AZ2" s="447"/>
      <c r="BA2" s="447"/>
      <c r="BB2" s="447"/>
      <c r="BC2" s="447"/>
      <c r="BD2" s="447"/>
      <c r="BE2" s="447"/>
      <c r="BF2" s="447"/>
      <c r="BG2" s="447"/>
      <c r="BH2" s="447"/>
      <c r="BI2" s="447"/>
    </row>
    <row r="3" spans="2:61" ht="15" thickBot="1" x14ac:dyDescent="0.4"/>
    <row r="4" spans="2:61" ht="19.5" customHeight="1" x14ac:dyDescent="0.35">
      <c r="B4" s="535" t="s">
        <v>1</v>
      </c>
      <c r="C4" s="537" t="s">
        <v>59</v>
      </c>
      <c r="D4" s="538"/>
      <c r="E4" s="538"/>
      <c r="F4" s="538"/>
      <c r="G4" s="539"/>
      <c r="H4" s="537" t="s">
        <v>60</v>
      </c>
      <c r="I4" s="538"/>
      <c r="J4" s="538"/>
      <c r="K4" s="538"/>
      <c r="L4" s="539"/>
      <c r="M4" s="531" t="s">
        <v>80</v>
      </c>
      <c r="N4" s="538"/>
      <c r="O4" s="538"/>
      <c r="P4" s="538"/>
      <c r="Q4" s="540"/>
      <c r="S4" s="549" t="s">
        <v>82</v>
      </c>
      <c r="T4" s="547" t="s">
        <v>83</v>
      </c>
      <c r="U4" s="544" t="s">
        <v>84</v>
      </c>
      <c r="W4" s="549" t="s">
        <v>87</v>
      </c>
      <c r="X4" s="547" t="s">
        <v>83</v>
      </c>
      <c r="Y4" s="544" t="s">
        <v>84</v>
      </c>
      <c r="AA4" s="554" t="s">
        <v>85</v>
      </c>
      <c r="AC4" s="549" t="s">
        <v>88</v>
      </c>
      <c r="AD4" s="547" t="s">
        <v>83</v>
      </c>
      <c r="AE4" s="544" t="s">
        <v>84</v>
      </c>
      <c r="AG4" s="549" t="s">
        <v>94</v>
      </c>
      <c r="AH4" s="547" t="s">
        <v>83</v>
      </c>
      <c r="AI4" s="544" t="s">
        <v>84</v>
      </c>
      <c r="AK4" s="549" t="s">
        <v>95</v>
      </c>
      <c r="AL4" s="547" t="s">
        <v>83</v>
      </c>
      <c r="AM4" s="544" t="s">
        <v>84</v>
      </c>
      <c r="AO4" s="549" t="s">
        <v>82</v>
      </c>
      <c r="AP4" s="547" t="s">
        <v>83</v>
      </c>
      <c r="AQ4" s="544" t="s">
        <v>84</v>
      </c>
      <c r="AS4" s="546"/>
      <c r="AT4" s="546"/>
      <c r="AU4" s="546"/>
    </row>
    <row r="5" spans="2:61" ht="28.5" customHeight="1" thickBot="1" x14ac:dyDescent="0.4">
      <c r="B5" s="536"/>
      <c r="C5" s="2"/>
      <c r="D5" s="3"/>
      <c r="E5" s="3" t="s">
        <v>4</v>
      </c>
      <c r="F5" s="3" t="s">
        <v>64</v>
      </c>
      <c r="G5" s="4" t="s">
        <v>121</v>
      </c>
      <c r="H5" s="2"/>
      <c r="I5" s="3"/>
      <c r="J5" s="3" t="s">
        <v>4</v>
      </c>
      <c r="K5" s="3" t="s">
        <v>64</v>
      </c>
      <c r="L5" s="4" t="s">
        <v>121</v>
      </c>
      <c r="M5" s="5"/>
      <c r="N5" s="3"/>
      <c r="O5" s="3" t="s">
        <v>4</v>
      </c>
      <c r="P5" s="3" t="s">
        <v>64</v>
      </c>
      <c r="Q5" s="6" t="s">
        <v>121</v>
      </c>
      <c r="S5" s="550"/>
      <c r="T5" s="548"/>
      <c r="U5" s="545"/>
      <c r="W5" s="550"/>
      <c r="X5" s="548"/>
      <c r="Y5" s="545"/>
      <c r="AA5" s="555"/>
      <c r="AC5" s="550"/>
      <c r="AD5" s="548"/>
      <c r="AE5" s="545"/>
      <c r="AG5" s="550"/>
      <c r="AH5" s="548"/>
      <c r="AI5" s="545"/>
      <c r="AK5" s="550"/>
      <c r="AL5" s="548"/>
      <c r="AM5" s="545"/>
      <c r="AO5" s="550"/>
      <c r="AP5" s="548"/>
      <c r="AQ5" s="545"/>
      <c r="AS5" s="546"/>
      <c r="AT5" s="546"/>
      <c r="AU5" s="546"/>
    </row>
    <row r="6" spans="2:61" s="174" customFormat="1" ht="15" customHeight="1" x14ac:dyDescent="0.35">
      <c r="B6" s="454">
        <v>2019</v>
      </c>
      <c r="C6" s="455"/>
      <c r="D6" s="456"/>
      <c r="E6" s="456">
        <v>17.057099999999998</v>
      </c>
      <c r="F6" s="456">
        <v>17.057099999999998</v>
      </c>
      <c r="G6" s="457">
        <v>17.057099999999998</v>
      </c>
      <c r="H6" s="458"/>
      <c r="I6" s="459"/>
      <c r="J6" s="459">
        <v>1.2714000000000001</v>
      </c>
      <c r="K6" s="459">
        <v>1.2714000000000001</v>
      </c>
      <c r="L6" s="460">
        <v>1.2714000000000001</v>
      </c>
      <c r="M6" s="461"/>
      <c r="N6" s="459"/>
      <c r="O6" s="459">
        <f t="shared" ref="O6:Q6" si="0">+J6</f>
        <v>1.2714000000000001</v>
      </c>
      <c r="P6" s="459">
        <f t="shared" si="0"/>
        <v>1.2714000000000001</v>
      </c>
      <c r="Q6" s="462">
        <f t="shared" si="0"/>
        <v>1.2714000000000001</v>
      </c>
      <c r="S6" s="338">
        <v>6.6100000000000006E-2</v>
      </c>
      <c r="T6" s="202">
        <v>3.9660000000000001E-2</v>
      </c>
      <c r="U6" s="339">
        <v>2.6440000000000005E-2</v>
      </c>
      <c r="V6" s="177"/>
      <c r="W6" s="338">
        <v>0.17</v>
      </c>
      <c r="X6" s="202">
        <v>0.10200000000000001</v>
      </c>
      <c r="Y6" s="339">
        <v>6.8000000000000005E-2</v>
      </c>
      <c r="Z6" s="177"/>
      <c r="AA6" s="340">
        <v>1.27</v>
      </c>
      <c r="AB6" s="177"/>
      <c r="AC6" s="338">
        <v>3.4999999999999996E-3</v>
      </c>
      <c r="AD6" s="202">
        <v>2.0999999999999999E-3</v>
      </c>
      <c r="AE6" s="339">
        <v>1.3999999999999998E-3</v>
      </c>
      <c r="AF6" s="177"/>
      <c r="AG6" s="338">
        <v>2.1499999999999998E-2</v>
      </c>
      <c r="AH6" s="202">
        <v>1.29E-2</v>
      </c>
      <c r="AI6" s="339">
        <v>8.6E-3</v>
      </c>
      <c r="AJ6" s="177"/>
      <c r="AK6" s="338">
        <v>2.7000000000000003E-2</v>
      </c>
      <c r="AL6" s="202">
        <v>1.6200000000000003E-2</v>
      </c>
      <c r="AM6" s="339">
        <v>1.0800000000000001E-2</v>
      </c>
      <c r="AO6" s="448">
        <f>AP6+AQ6</f>
        <v>6.2E-2</v>
      </c>
      <c r="AP6" s="449">
        <v>3.7200000000000004E-2</v>
      </c>
      <c r="AQ6" s="450">
        <v>2.4799999999999996E-2</v>
      </c>
    </row>
    <row r="7" spans="2:61" s="174" customFormat="1" ht="15" customHeight="1" x14ac:dyDescent="0.35">
      <c r="B7" s="160">
        <v>2020</v>
      </c>
      <c r="C7" s="331"/>
      <c r="D7" s="332"/>
      <c r="E7" s="332">
        <v>17.398199999999999</v>
      </c>
      <c r="F7" s="332">
        <v>17.398199999999999</v>
      </c>
      <c r="G7" s="333">
        <v>17.398199999999999</v>
      </c>
      <c r="H7" s="334"/>
      <c r="I7" s="335"/>
      <c r="J7" s="335">
        <v>1.2714000000000001</v>
      </c>
      <c r="K7" s="335">
        <v>1.2714000000000001</v>
      </c>
      <c r="L7" s="336">
        <v>1.2714000000000001</v>
      </c>
      <c r="M7" s="175"/>
      <c r="N7" s="335"/>
      <c r="O7" s="335">
        <f t="shared" ref="O7" si="1">J6*10/12+J7*2/12</f>
        <v>1.2714000000000001</v>
      </c>
      <c r="P7" s="335">
        <f t="shared" ref="P7" si="2">K6*10/12+K7*2/12</f>
        <v>1.2714000000000001</v>
      </c>
      <c r="Q7" s="337">
        <f t="shared" ref="Q7" si="3">L6*10/12+L7*2/12</f>
        <v>1.2714000000000001</v>
      </c>
      <c r="S7" s="341">
        <v>6.6100000000000006E-2</v>
      </c>
      <c r="T7" s="208">
        <v>3.9660000000000001E-2</v>
      </c>
      <c r="U7" s="342">
        <v>2.6440000000000005E-2</v>
      </c>
      <c r="V7" s="177"/>
      <c r="W7" s="341">
        <v>0.17</v>
      </c>
      <c r="X7" s="208">
        <v>0.10200000000000001</v>
      </c>
      <c r="Y7" s="342">
        <v>6.8000000000000005E-2</v>
      </c>
      <c r="Z7" s="177"/>
      <c r="AA7" s="343">
        <v>1.27</v>
      </c>
      <c r="AB7" s="177"/>
      <c r="AC7" s="341">
        <v>3.4999999999999996E-3</v>
      </c>
      <c r="AD7" s="208">
        <v>2.0999999999999999E-3</v>
      </c>
      <c r="AE7" s="342">
        <v>1.3999999999999998E-3</v>
      </c>
      <c r="AF7" s="177"/>
      <c r="AG7" s="341">
        <v>2.1499999999999998E-2</v>
      </c>
      <c r="AH7" s="208">
        <v>1.29E-2</v>
      </c>
      <c r="AI7" s="342">
        <v>8.6E-3</v>
      </c>
      <c r="AJ7" s="177"/>
      <c r="AK7" s="341">
        <v>2.7000000000000003E-2</v>
      </c>
      <c r="AL7" s="208">
        <v>1.6200000000000003E-2</v>
      </c>
      <c r="AM7" s="342">
        <v>1.0800000000000001E-2</v>
      </c>
      <c r="AO7" s="451">
        <f t="shared" ref="AO7:AO47" si="4">AP7+AQ7</f>
        <v>6.2E-2</v>
      </c>
      <c r="AP7" s="452">
        <v>3.7200000000000004E-2</v>
      </c>
      <c r="AQ7" s="453">
        <v>2.4799999999999996E-2</v>
      </c>
    </row>
    <row r="8" spans="2:61" s="174" customFormat="1" ht="15" customHeight="1" x14ac:dyDescent="0.35">
      <c r="B8" s="160">
        <v>2021</v>
      </c>
      <c r="C8" s="331"/>
      <c r="D8" s="332"/>
      <c r="E8" s="332">
        <v>17.398199999999999</v>
      </c>
      <c r="F8" s="332">
        <v>17.398199999999999</v>
      </c>
      <c r="G8" s="333">
        <v>17.398199999999999</v>
      </c>
      <c r="H8" s="334"/>
      <c r="I8" s="335"/>
      <c r="J8" s="335">
        <v>1.2841</v>
      </c>
      <c r="K8" s="335">
        <v>1.2841</v>
      </c>
      <c r="L8" s="336">
        <v>1.2841</v>
      </c>
      <c r="M8" s="175"/>
      <c r="N8" s="335"/>
      <c r="O8" s="335">
        <f t="shared" ref="O8:O56" si="5">J7*10/12+J8*2/12</f>
        <v>1.2735166666666669</v>
      </c>
      <c r="P8" s="335">
        <f t="shared" ref="P8:P56" si="6">K7*10/12+K8*2/12</f>
        <v>1.2735166666666669</v>
      </c>
      <c r="Q8" s="337">
        <f t="shared" ref="Q8:Q56" si="7">L7*10/12+L8*2/12</f>
        <v>1.2735166666666669</v>
      </c>
      <c r="S8" s="341">
        <v>6.6100000000000006E-2</v>
      </c>
      <c r="T8" s="208">
        <v>3.9660000000000001E-2</v>
      </c>
      <c r="U8" s="342">
        <v>2.6440000000000005E-2</v>
      </c>
      <c r="V8" s="177"/>
      <c r="W8" s="341">
        <v>0.17</v>
      </c>
      <c r="X8" s="208">
        <v>0.10200000000000001</v>
      </c>
      <c r="Y8" s="342">
        <v>6.8000000000000005E-2</v>
      </c>
      <c r="Z8" s="177"/>
      <c r="AA8" s="343">
        <v>1.27</v>
      </c>
      <c r="AB8" s="177"/>
      <c r="AC8" s="341">
        <v>3.4999999999999996E-3</v>
      </c>
      <c r="AD8" s="208">
        <v>2.0999999999999999E-3</v>
      </c>
      <c r="AE8" s="342">
        <v>1.3999999999999998E-3</v>
      </c>
      <c r="AF8" s="177"/>
      <c r="AG8" s="341">
        <v>2.1499999999999998E-2</v>
      </c>
      <c r="AH8" s="208">
        <v>1.29E-2</v>
      </c>
      <c r="AI8" s="342">
        <v>8.6E-3</v>
      </c>
      <c r="AJ8" s="177"/>
      <c r="AK8" s="341">
        <v>2.7000000000000003E-2</v>
      </c>
      <c r="AL8" s="208">
        <v>1.6200000000000003E-2</v>
      </c>
      <c r="AM8" s="342">
        <v>1.0800000000000001E-2</v>
      </c>
      <c r="AO8" s="451">
        <f t="shared" si="4"/>
        <v>6.2E-2</v>
      </c>
      <c r="AP8" s="452">
        <v>3.7200000000000004E-2</v>
      </c>
      <c r="AQ8" s="453">
        <v>2.4799999999999996E-2</v>
      </c>
    </row>
    <row r="9" spans="2:61" s="174" customFormat="1" ht="15" customHeight="1" x14ac:dyDescent="0.35">
      <c r="B9" s="160">
        <v>2022</v>
      </c>
      <c r="C9" s="344"/>
      <c r="D9" s="332"/>
      <c r="E9" s="332">
        <v>17.4316</v>
      </c>
      <c r="F9" s="332">
        <v>17.4316</v>
      </c>
      <c r="G9" s="333">
        <v>17.4316</v>
      </c>
      <c r="H9" s="358"/>
      <c r="I9" s="359"/>
      <c r="J9" s="359">
        <v>1.3498000000000001</v>
      </c>
      <c r="K9" s="359">
        <v>1.3498000000000001</v>
      </c>
      <c r="L9" s="360">
        <v>1.3498000000000001</v>
      </c>
      <c r="M9" s="176"/>
      <c r="N9" s="359"/>
      <c r="O9" s="359">
        <f t="shared" si="5"/>
        <v>1.2950500000000003</v>
      </c>
      <c r="P9" s="359">
        <f t="shared" si="6"/>
        <v>1.2950500000000003</v>
      </c>
      <c r="Q9" s="361">
        <f t="shared" si="7"/>
        <v>1.2950500000000003</v>
      </c>
      <c r="S9" s="341">
        <v>6.6100000000000006E-2</v>
      </c>
      <c r="T9" s="208">
        <v>3.9660000000000001E-2</v>
      </c>
      <c r="U9" s="342">
        <v>2.6440000000000005E-2</v>
      </c>
      <c r="V9" s="177"/>
      <c r="W9" s="341">
        <v>0.17</v>
      </c>
      <c r="X9" s="208">
        <v>0.10200000000000001</v>
      </c>
      <c r="Y9" s="342">
        <v>6.8000000000000005E-2</v>
      </c>
      <c r="Z9" s="177"/>
      <c r="AA9" s="343">
        <v>1.27</v>
      </c>
      <c r="AB9" s="177"/>
      <c r="AC9" s="341">
        <v>3.4999999999999996E-3</v>
      </c>
      <c r="AD9" s="208">
        <v>2.0999999999999999E-3</v>
      </c>
      <c r="AE9" s="342">
        <v>1.3999999999999998E-3</v>
      </c>
      <c r="AF9" s="177"/>
      <c r="AG9" s="341">
        <v>2.1499999999999998E-2</v>
      </c>
      <c r="AH9" s="208">
        <v>1.29E-2</v>
      </c>
      <c r="AI9" s="342">
        <v>8.6E-3</v>
      </c>
      <c r="AJ9" s="177"/>
      <c r="AK9" s="341">
        <v>2.7000000000000003E-2</v>
      </c>
      <c r="AL9" s="208">
        <v>1.6200000000000003E-2</v>
      </c>
      <c r="AM9" s="342">
        <v>1.0800000000000001E-2</v>
      </c>
      <c r="AO9" s="451">
        <f t="shared" si="4"/>
        <v>6.2E-2</v>
      </c>
      <c r="AP9" s="452">
        <v>3.7200000000000004E-2</v>
      </c>
      <c r="AQ9" s="453">
        <v>2.4799999999999996E-2</v>
      </c>
    </row>
    <row r="10" spans="2:61" s="174" customFormat="1" ht="15" customHeight="1" x14ac:dyDescent="0.35">
      <c r="B10" s="160">
        <v>2023</v>
      </c>
      <c r="C10" s="344"/>
      <c r="D10" s="332"/>
      <c r="E10" s="332">
        <v>18.7669</v>
      </c>
      <c r="F10" s="332">
        <v>18.7669</v>
      </c>
      <c r="G10" s="333">
        <v>18.7669</v>
      </c>
      <c r="H10" s="358"/>
      <c r="I10" s="359"/>
      <c r="J10" s="359">
        <v>1.4158999999999999</v>
      </c>
      <c r="K10" s="359">
        <v>1.4158999999999999</v>
      </c>
      <c r="L10" s="360">
        <v>1.4158999999999999</v>
      </c>
      <c r="M10" s="176"/>
      <c r="N10" s="359"/>
      <c r="O10" s="359">
        <f t="shared" si="5"/>
        <v>1.3608166666666666</v>
      </c>
      <c r="P10" s="359">
        <f t="shared" si="6"/>
        <v>1.3608166666666666</v>
      </c>
      <c r="Q10" s="361">
        <f t="shared" si="7"/>
        <v>1.3608166666666666</v>
      </c>
      <c r="S10" s="341">
        <f>S9</f>
        <v>6.6100000000000006E-2</v>
      </c>
      <c r="T10" s="208">
        <f t="shared" ref="T10:U10" si="8">T9</f>
        <v>3.9660000000000001E-2</v>
      </c>
      <c r="U10" s="342">
        <f t="shared" si="8"/>
        <v>2.6440000000000005E-2</v>
      </c>
      <c r="V10" s="177"/>
      <c r="W10" s="341">
        <f>W9</f>
        <v>0.17</v>
      </c>
      <c r="X10" s="208">
        <f t="shared" ref="X10" si="9">X9</f>
        <v>0.10200000000000001</v>
      </c>
      <c r="Y10" s="342">
        <f t="shared" ref="Y10" si="10">Y9</f>
        <v>6.8000000000000005E-2</v>
      </c>
      <c r="Z10" s="177"/>
      <c r="AA10" s="343">
        <f>AA9</f>
        <v>1.27</v>
      </c>
      <c r="AB10" s="177"/>
      <c r="AC10" s="341">
        <f>AC9</f>
        <v>3.4999999999999996E-3</v>
      </c>
      <c r="AD10" s="208">
        <f t="shared" ref="AD10:AD11" si="11">AD9</f>
        <v>2.0999999999999999E-3</v>
      </c>
      <c r="AE10" s="342">
        <f t="shared" ref="AE10:AE57" si="12">AE9</f>
        <v>1.3999999999999998E-3</v>
      </c>
      <c r="AF10" s="177"/>
      <c r="AG10" s="341">
        <f>AG9</f>
        <v>2.1499999999999998E-2</v>
      </c>
      <c r="AH10" s="208">
        <f t="shared" ref="AH10:AH11" si="13">AH9</f>
        <v>1.29E-2</v>
      </c>
      <c r="AI10" s="342">
        <f t="shared" ref="AI10:AI57" si="14">AI9</f>
        <v>8.6E-3</v>
      </c>
      <c r="AJ10" s="177"/>
      <c r="AK10" s="341">
        <f>AK9</f>
        <v>2.7000000000000003E-2</v>
      </c>
      <c r="AL10" s="208">
        <f t="shared" ref="AL10:AL11" si="15">AL9</f>
        <v>1.6200000000000003E-2</v>
      </c>
      <c r="AM10" s="342">
        <f t="shared" ref="AM10:AM57" si="16">AM9</f>
        <v>1.0800000000000001E-2</v>
      </c>
      <c r="AO10" s="451">
        <f t="shared" si="4"/>
        <v>6.2E-2</v>
      </c>
      <c r="AP10" s="452">
        <v>3.7200000000000004E-2</v>
      </c>
      <c r="AQ10" s="453">
        <v>2.4799999999999996E-2</v>
      </c>
    </row>
    <row r="11" spans="2:61" s="174" customFormat="1" ht="15" customHeight="1" x14ac:dyDescent="0.35">
      <c r="B11" s="160">
        <v>2024</v>
      </c>
      <c r="C11" s="344"/>
      <c r="D11" s="332"/>
      <c r="E11" s="332">
        <v>19.632100000000001</v>
      </c>
      <c r="F11" s="332">
        <v>19.632100000000001</v>
      </c>
      <c r="G11" s="333">
        <v>19.632100000000001</v>
      </c>
      <c r="H11" s="345"/>
      <c r="I11" s="359"/>
      <c r="J11" s="359">
        <v>1.4386000000000001</v>
      </c>
      <c r="K11" s="359">
        <v>1.4386000000000001</v>
      </c>
      <c r="L11" s="360">
        <v>1.4386000000000001</v>
      </c>
      <c r="M11" s="348"/>
      <c r="N11" s="346"/>
      <c r="O11" s="359">
        <f t="shared" si="5"/>
        <v>1.4196833333333332</v>
      </c>
      <c r="P11" s="359">
        <f t="shared" si="6"/>
        <v>1.4196833333333332</v>
      </c>
      <c r="Q11" s="361">
        <f t="shared" si="7"/>
        <v>1.4196833333333332</v>
      </c>
      <c r="S11" s="341">
        <f t="shared" ref="S11:S57" si="17">S10</f>
        <v>6.6100000000000006E-2</v>
      </c>
      <c r="T11" s="208">
        <f t="shared" ref="T11:T57" si="18">T10</f>
        <v>3.9660000000000001E-2</v>
      </c>
      <c r="U11" s="342">
        <f>U10</f>
        <v>2.6440000000000005E-2</v>
      </c>
      <c r="V11" s="177"/>
      <c r="W11" s="341">
        <f t="shared" ref="W11:W57" si="19">W10</f>
        <v>0.17</v>
      </c>
      <c r="X11" s="208">
        <f t="shared" ref="X11:X57" si="20">X10</f>
        <v>0.10200000000000001</v>
      </c>
      <c r="Y11" s="342">
        <f t="shared" ref="Y11:Y57" si="21">Y10</f>
        <v>6.8000000000000005E-2</v>
      </c>
      <c r="Z11" s="177"/>
      <c r="AA11" s="343">
        <f t="shared" ref="AA11:AA57" si="22">AA10</f>
        <v>1.27</v>
      </c>
      <c r="AB11" s="177"/>
      <c r="AC11" s="341">
        <f t="shared" ref="AC11:AC57" si="23">AC10</f>
        <v>3.4999999999999996E-3</v>
      </c>
      <c r="AD11" s="208">
        <f t="shared" si="11"/>
        <v>2.0999999999999999E-3</v>
      </c>
      <c r="AE11" s="342">
        <f t="shared" si="12"/>
        <v>1.3999999999999998E-3</v>
      </c>
      <c r="AF11" s="177"/>
      <c r="AG11" s="341">
        <f t="shared" ref="AG11:AG57" si="24">AG10</f>
        <v>2.1499999999999998E-2</v>
      </c>
      <c r="AH11" s="208">
        <f t="shared" si="13"/>
        <v>1.29E-2</v>
      </c>
      <c r="AI11" s="342">
        <f t="shared" si="14"/>
        <v>8.6E-3</v>
      </c>
      <c r="AJ11" s="177"/>
      <c r="AK11" s="341">
        <f t="shared" ref="AK11:AK57" si="25">AK10</f>
        <v>2.7000000000000003E-2</v>
      </c>
      <c r="AL11" s="208">
        <f t="shared" si="15"/>
        <v>1.6200000000000003E-2</v>
      </c>
      <c r="AM11" s="342">
        <f t="shared" si="16"/>
        <v>1.0800000000000001E-2</v>
      </c>
      <c r="AO11" s="451">
        <f t="shared" si="4"/>
        <v>6.2E-2</v>
      </c>
      <c r="AP11" s="452">
        <v>3.7200000000000004E-2</v>
      </c>
      <c r="AQ11" s="453">
        <v>2.4799999999999996E-2</v>
      </c>
    </row>
    <row r="12" spans="2:61" s="174" customFormat="1" ht="15" customHeight="1" x14ac:dyDescent="0.35">
      <c r="B12" s="160">
        <v>2025</v>
      </c>
      <c r="C12" s="344"/>
      <c r="D12" s="332"/>
      <c r="E12" s="332">
        <v>20.1877</v>
      </c>
      <c r="F12" s="332">
        <v>20.1877</v>
      </c>
      <c r="G12" s="333">
        <v>20.1877</v>
      </c>
      <c r="H12" s="345"/>
      <c r="I12" s="346"/>
      <c r="J12" s="359">
        <f>J11</f>
        <v>1.4386000000000001</v>
      </c>
      <c r="K12" s="359">
        <f>K11</f>
        <v>1.4386000000000001</v>
      </c>
      <c r="L12" s="360">
        <f>L11</f>
        <v>1.4386000000000001</v>
      </c>
      <c r="M12" s="348"/>
      <c r="N12" s="346"/>
      <c r="O12" s="346">
        <f t="shared" si="5"/>
        <v>1.4386000000000001</v>
      </c>
      <c r="P12" s="346">
        <f t="shared" si="6"/>
        <v>1.4386000000000001</v>
      </c>
      <c r="Q12" s="349">
        <f t="shared" si="7"/>
        <v>1.4386000000000001</v>
      </c>
      <c r="S12" s="341">
        <f t="shared" si="17"/>
        <v>6.6100000000000006E-2</v>
      </c>
      <c r="T12" s="208">
        <f t="shared" si="18"/>
        <v>3.9660000000000001E-2</v>
      </c>
      <c r="U12" s="342">
        <f t="shared" ref="U12:U57" si="26">U11</f>
        <v>2.6440000000000005E-2</v>
      </c>
      <c r="V12" s="177"/>
      <c r="W12" s="341">
        <f t="shared" si="19"/>
        <v>0.17</v>
      </c>
      <c r="X12" s="208">
        <f>X11</f>
        <v>0.10200000000000001</v>
      </c>
      <c r="Y12" s="342">
        <f t="shared" si="21"/>
        <v>6.8000000000000005E-2</v>
      </c>
      <c r="Z12" s="177"/>
      <c r="AA12" s="343">
        <f t="shared" si="22"/>
        <v>1.27</v>
      </c>
      <c r="AB12" s="177"/>
      <c r="AC12" s="341">
        <f t="shared" si="23"/>
        <v>3.4999999999999996E-3</v>
      </c>
      <c r="AD12" s="208">
        <f>AD11</f>
        <v>2.0999999999999999E-3</v>
      </c>
      <c r="AE12" s="342">
        <f t="shared" si="12"/>
        <v>1.3999999999999998E-3</v>
      </c>
      <c r="AF12" s="177"/>
      <c r="AG12" s="341">
        <f t="shared" si="24"/>
        <v>2.1499999999999998E-2</v>
      </c>
      <c r="AH12" s="208">
        <f>AH11</f>
        <v>1.29E-2</v>
      </c>
      <c r="AI12" s="342">
        <f t="shared" si="14"/>
        <v>8.6E-3</v>
      </c>
      <c r="AJ12" s="177"/>
      <c r="AK12" s="341">
        <f t="shared" si="25"/>
        <v>2.7000000000000003E-2</v>
      </c>
      <c r="AL12" s="208">
        <f>AL11</f>
        <v>1.6200000000000003E-2</v>
      </c>
      <c r="AM12" s="342">
        <f t="shared" si="16"/>
        <v>1.0800000000000001E-2</v>
      </c>
      <c r="AO12" s="451">
        <f t="shared" si="4"/>
        <v>6.2E-2</v>
      </c>
      <c r="AP12" s="452">
        <v>3.7200000000000004E-2</v>
      </c>
      <c r="AQ12" s="453">
        <v>2.4799999999999996E-2</v>
      </c>
    </row>
    <row r="13" spans="2:61" s="174" customFormat="1" ht="15" customHeight="1" x14ac:dyDescent="0.35">
      <c r="B13" s="350">
        <v>2026</v>
      </c>
      <c r="C13" s="351"/>
      <c r="D13" s="352"/>
      <c r="E13" s="332">
        <f>E12</f>
        <v>20.1877</v>
      </c>
      <c r="F13" s="332">
        <f t="shared" ref="F13:G13" si="27">F12</f>
        <v>20.1877</v>
      </c>
      <c r="G13" s="333">
        <f t="shared" si="27"/>
        <v>20.1877</v>
      </c>
      <c r="H13" s="345"/>
      <c r="I13" s="346"/>
      <c r="J13" s="346">
        <v>1.4603405650050798</v>
      </c>
      <c r="K13" s="346">
        <v>1.4603405650050798</v>
      </c>
      <c r="L13" s="347">
        <v>1.4603405650050798</v>
      </c>
      <c r="M13" s="348"/>
      <c r="N13" s="346"/>
      <c r="O13" s="346">
        <f t="shared" si="5"/>
        <v>1.4422234275008468</v>
      </c>
      <c r="P13" s="346">
        <f t="shared" si="6"/>
        <v>1.4422234275008468</v>
      </c>
      <c r="Q13" s="349">
        <f t="shared" si="7"/>
        <v>1.4422234275008468</v>
      </c>
      <c r="S13" s="354">
        <f t="shared" si="17"/>
        <v>6.6100000000000006E-2</v>
      </c>
      <c r="T13" s="355">
        <f t="shared" si="18"/>
        <v>3.9660000000000001E-2</v>
      </c>
      <c r="U13" s="356">
        <f>U12</f>
        <v>2.6440000000000005E-2</v>
      </c>
      <c r="V13" s="177"/>
      <c r="W13" s="354">
        <f t="shared" si="19"/>
        <v>0.17</v>
      </c>
      <c r="X13" s="355">
        <f t="shared" si="20"/>
        <v>0.10200000000000001</v>
      </c>
      <c r="Y13" s="356">
        <f t="shared" si="21"/>
        <v>6.8000000000000005E-2</v>
      </c>
      <c r="Z13" s="177"/>
      <c r="AA13" s="357">
        <f t="shared" si="22"/>
        <v>1.27</v>
      </c>
      <c r="AB13" s="177"/>
      <c r="AC13" s="354">
        <f t="shared" si="23"/>
        <v>3.4999999999999996E-3</v>
      </c>
      <c r="AD13" s="355">
        <f t="shared" ref="AD13:AD57" si="28">AD12</f>
        <v>2.0999999999999999E-3</v>
      </c>
      <c r="AE13" s="356">
        <f t="shared" si="12"/>
        <v>1.3999999999999998E-3</v>
      </c>
      <c r="AF13" s="177"/>
      <c r="AG13" s="354">
        <f t="shared" si="24"/>
        <v>2.1499999999999998E-2</v>
      </c>
      <c r="AH13" s="355">
        <f t="shared" ref="AH13:AH57" si="29">AH12</f>
        <v>1.29E-2</v>
      </c>
      <c r="AI13" s="356">
        <f t="shared" si="14"/>
        <v>8.6E-3</v>
      </c>
      <c r="AJ13" s="177"/>
      <c r="AK13" s="354">
        <f t="shared" si="25"/>
        <v>2.7000000000000003E-2</v>
      </c>
      <c r="AL13" s="355">
        <f t="shared" ref="AL13:AL57" si="30">AL12</f>
        <v>1.6200000000000003E-2</v>
      </c>
      <c r="AM13" s="356">
        <f t="shared" si="16"/>
        <v>1.0800000000000001E-2</v>
      </c>
      <c r="AO13" s="354">
        <f t="shared" si="4"/>
        <v>6.2E-2</v>
      </c>
      <c r="AP13" s="355">
        <v>3.7200000000000004E-2</v>
      </c>
      <c r="AQ13" s="356">
        <v>2.4799999999999996E-2</v>
      </c>
    </row>
    <row r="14" spans="2:61" s="174" customFormat="1" ht="15" customHeight="1" x14ac:dyDescent="0.35">
      <c r="B14" s="350">
        <v>2027</v>
      </c>
      <c r="C14" s="351"/>
      <c r="D14" s="352"/>
      <c r="E14" s="352">
        <v>20.6373</v>
      </c>
      <c r="F14" s="352">
        <v>20.6373</v>
      </c>
      <c r="G14" s="353">
        <v>20.6373</v>
      </c>
      <c r="H14" s="345"/>
      <c r="I14" s="346"/>
      <c r="J14" s="445">
        <v>1.4846981397322316</v>
      </c>
      <c r="K14" s="445">
        <v>1.4846981397322316</v>
      </c>
      <c r="L14" s="446">
        <v>1.4846981397322316</v>
      </c>
      <c r="M14" s="348"/>
      <c r="N14" s="346"/>
      <c r="O14" s="346">
        <f t="shared" si="5"/>
        <v>1.4644001607929384</v>
      </c>
      <c r="P14" s="346">
        <f t="shared" si="6"/>
        <v>1.4644001607929384</v>
      </c>
      <c r="Q14" s="349">
        <f t="shared" si="7"/>
        <v>1.4644001607929384</v>
      </c>
      <c r="S14" s="354">
        <f>S13</f>
        <v>6.6100000000000006E-2</v>
      </c>
      <c r="T14" s="355">
        <f>T13</f>
        <v>3.9660000000000001E-2</v>
      </c>
      <c r="U14" s="356">
        <f t="shared" si="26"/>
        <v>2.6440000000000005E-2</v>
      </c>
      <c r="V14" s="177"/>
      <c r="W14" s="354">
        <f t="shared" si="19"/>
        <v>0.17</v>
      </c>
      <c r="X14" s="355">
        <f t="shared" si="20"/>
        <v>0.10200000000000001</v>
      </c>
      <c r="Y14" s="356">
        <f t="shared" si="21"/>
        <v>6.8000000000000005E-2</v>
      </c>
      <c r="Z14" s="177"/>
      <c r="AA14" s="357">
        <f t="shared" si="22"/>
        <v>1.27</v>
      </c>
      <c r="AB14" s="177"/>
      <c r="AC14" s="354">
        <f t="shared" si="23"/>
        <v>3.4999999999999996E-3</v>
      </c>
      <c r="AD14" s="355">
        <f t="shared" si="28"/>
        <v>2.0999999999999999E-3</v>
      </c>
      <c r="AE14" s="356">
        <f t="shared" si="12"/>
        <v>1.3999999999999998E-3</v>
      </c>
      <c r="AF14" s="177"/>
      <c r="AG14" s="354">
        <f t="shared" si="24"/>
        <v>2.1499999999999998E-2</v>
      </c>
      <c r="AH14" s="355">
        <f t="shared" si="29"/>
        <v>1.29E-2</v>
      </c>
      <c r="AI14" s="356">
        <f t="shared" si="14"/>
        <v>8.6E-3</v>
      </c>
      <c r="AJ14" s="177"/>
      <c r="AK14" s="354">
        <f t="shared" si="25"/>
        <v>2.7000000000000003E-2</v>
      </c>
      <c r="AL14" s="355">
        <f t="shared" si="30"/>
        <v>1.6200000000000003E-2</v>
      </c>
      <c r="AM14" s="356">
        <f t="shared" si="16"/>
        <v>1.0800000000000001E-2</v>
      </c>
      <c r="AO14" s="354">
        <f t="shared" si="4"/>
        <v>6.2E-2</v>
      </c>
      <c r="AP14" s="355">
        <v>3.7200000000000004E-2</v>
      </c>
      <c r="AQ14" s="356">
        <v>2.4799999999999996E-2</v>
      </c>
    </row>
    <row r="15" spans="2:61" s="174" customFormat="1" ht="15" customHeight="1" x14ac:dyDescent="0.35">
      <c r="B15" s="350">
        <v>2028</v>
      </c>
      <c r="C15" s="351"/>
      <c r="D15" s="352"/>
      <c r="E15" s="352">
        <v>21.2209</v>
      </c>
      <c r="F15" s="352">
        <v>21.2209</v>
      </c>
      <c r="G15" s="353">
        <v>21.2209</v>
      </c>
      <c r="H15" s="345"/>
      <c r="I15" s="346"/>
      <c r="J15" s="346">
        <v>1.5101092064409603</v>
      </c>
      <c r="K15" s="346">
        <v>1.5101092064409603</v>
      </c>
      <c r="L15" s="347">
        <v>1.5101092064409603</v>
      </c>
      <c r="M15" s="348"/>
      <c r="N15" s="346"/>
      <c r="O15" s="346">
        <f t="shared" si="5"/>
        <v>1.4889333175170196</v>
      </c>
      <c r="P15" s="346">
        <f t="shared" si="6"/>
        <v>1.4889333175170196</v>
      </c>
      <c r="Q15" s="349">
        <f t="shared" si="7"/>
        <v>1.4889333175170196</v>
      </c>
      <c r="S15" s="354">
        <f t="shared" si="17"/>
        <v>6.6100000000000006E-2</v>
      </c>
      <c r="T15" s="355">
        <f t="shared" si="18"/>
        <v>3.9660000000000001E-2</v>
      </c>
      <c r="U15" s="356">
        <f t="shared" si="26"/>
        <v>2.6440000000000005E-2</v>
      </c>
      <c r="V15" s="177"/>
      <c r="W15" s="354">
        <f t="shared" si="19"/>
        <v>0.17</v>
      </c>
      <c r="X15" s="355">
        <f t="shared" si="20"/>
        <v>0.10200000000000001</v>
      </c>
      <c r="Y15" s="356">
        <f t="shared" si="21"/>
        <v>6.8000000000000005E-2</v>
      </c>
      <c r="Z15" s="177"/>
      <c r="AA15" s="357">
        <f t="shared" si="22"/>
        <v>1.27</v>
      </c>
      <c r="AB15" s="177"/>
      <c r="AC15" s="354">
        <f t="shared" si="23"/>
        <v>3.4999999999999996E-3</v>
      </c>
      <c r="AD15" s="355">
        <f t="shared" si="28"/>
        <v>2.0999999999999999E-3</v>
      </c>
      <c r="AE15" s="356">
        <f t="shared" si="12"/>
        <v>1.3999999999999998E-3</v>
      </c>
      <c r="AF15" s="177"/>
      <c r="AG15" s="354">
        <f t="shared" si="24"/>
        <v>2.1499999999999998E-2</v>
      </c>
      <c r="AH15" s="355">
        <f t="shared" si="29"/>
        <v>1.29E-2</v>
      </c>
      <c r="AI15" s="356">
        <f t="shared" si="14"/>
        <v>8.6E-3</v>
      </c>
      <c r="AJ15" s="177"/>
      <c r="AK15" s="354">
        <f t="shared" si="25"/>
        <v>2.7000000000000003E-2</v>
      </c>
      <c r="AL15" s="355">
        <f t="shared" si="30"/>
        <v>1.6200000000000003E-2</v>
      </c>
      <c r="AM15" s="356">
        <f t="shared" si="16"/>
        <v>1.0800000000000001E-2</v>
      </c>
      <c r="AO15" s="354">
        <f t="shared" si="4"/>
        <v>6.2E-2</v>
      </c>
      <c r="AP15" s="355">
        <v>3.7200000000000004E-2</v>
      </c>
      <c r="AQ15" s="356">
        <v>2.4799999999999996E-2</v>
      </c>
    </row>
    <row r="16" spans="2:61" s="174" customFormat="1" ht="15" customHeight="1" x14ac:dyDescent="0.35">
      <c r="B16" s="350">
        <v>2029</v>
      </c>
      <c r="C16" s="351"/>
      <c r="D16" s="352"/>
      <c r="E16" s="352">
        <v>21.830300000000001</v>
      </c>
      <c r="F16" s="352">
        <v>21.830300000000001</v>
      </c>
      <c r="G16" s="353">
        <v>21.830300000000001</v>
      </c>
      <c r="H16" s="345"/>
      <c r="I16" s="346"/>
      <c r="J16" s="346">
        <v>1.5360911209292567</v>
      </c>
      <c r="K16" s="346">
        <v>1.5360911209292567</v>
      </c>
      <c r="L16" s="347">
        <v>1.5360911209292567</v>
      </c>
      <c r="M16" s="348"/>
      <c r="N16" s="346"/>
      <c r="O16" s="346">
        <f t="shared" si="5"/>
        <v>1.5144395255223431</v>
      </c>
      <c r="P16" s="346">
        <f t="shared" si="6"/>
        <v>1.5144395255223431</v>
      </c>
      <c r="Q16" s="349">
        <f t="shared" si="7"/>
        <v>1.5144395255223431</v>
      </c>
      <c r="S16" s="354">
        <f t="shared" si="17"/>
        <v>6.6100000000000006E-2</v>
      </c>
      <c r="T16" s="355">
        <f t="shared" si="18"/>
        <v>3.9660000000000001E-2</v>
      </c>
      <c r="U16" s="356">
        <f t="shared" si="26"/>
        <v>2.6440000000000005E-2</v>
      </c>
      <c r="V16" s="177"/>
      <c r="W16" s="354">
        <f t="shared" si="19"/>
        <v>0.17</v>
      </c>
      <c r="X16" s="355">
        <f t="shared" si="20"/>
        <v>0.10200000000000001</v>
      </c>
      <c r="Y16" s="356">
        <f t="shared" si="21"/>
        <v>6.8000000000000005E-2</v>
      </c>
      <c r="Z16" s="177"/>
      <c r="AA16" s="357">
        <f t="shared" si="22"/>
        <v>1.27</v>
      </c>
      <c r="AB16" s="177"/>
      <c r="AC16" s="354">
        <f t="shared" si="23"/>
        <v>3.4999999999999996E-3</v>
      </c>
      <c r="AD16" s="355">
        <f t="shared" si="28"/>
        <v>2.0999999999999999E-3</v>
      </c>
      <c r="AE16" s="356">
        <f t="shared" si="12"/>
        <v>1.3999999999999998E-3</v>
      </c>
      <c r="AF16" s="177"/>
      <c r="AG16" s="354">
        <f t="shared" si="24"/>
        <v>2.1499999999999998E-2</v>
      </c>
      <c r="AH16" s="355">
        <f t="shared" si="29"/>
        <v>1.29E-2</v>
      </c>
      <c r="AI16" s="356">
        <f t="shared" si="14"/>
        <v>8.6E-3</v>
      </c>
      <c r="AJ16" s="177"/>
      <c r="AK16" s="354">
        <f t="shared" si="25"/>
        <v>2.7000000000000003E-2</v>
      </c>
      <c r="AL16" s="355">
        <f t="shared" si="30"/>
        <v>1.6200000000000003E-2</v>
      </c>
      <c r="AM16" s="356">
        <f t="shared" si="16"/>
        <v>1.0800000000000001E-2</v>
      </c>
      <c r="AO16" s="354">
        <f t="shared" si="4"/>
        <v>6.2E-2</v>
      </c>
      <c r="AP16" s="355">
        <v>3.7200000000000004E-2</v>
      </c>
      <c r="AQ16" s="356">
        <v>2.4799999999999996E-2</v>
      </c>
    </row>
    <row r="17" spans="2:43" s="174" customFormat="1" ht="15" customHeight="1" x14ac:dyDescent="0.35">
      <c r="B17" s="350">
        <v>2030</v>
      </c>
      <c r="C17" s="351"/>
      <c r="D17" s="352"/>
      <c r="E17" s="352">
        <v>22.459099999999999</v>
      </c>
      <c r="F17" s="352">
        <v>22.459099999999999</v>
      </c>
      <c r="G17" s="353">
        <v>22.459099999999999</v>
      </c>
      <c r="H17" s="345"/>
      <c r="I17" s="346"/>
      <c r="J17" s="346">
        <v>1.5625455859824076</v>
      </c>
      <c r="K17" s="346">
        <v>1.5625455859824076</v>
      </c>
      <c r="L17" s="347">
        <v>1.5625455859824076</v>
      </c>
      <c r="M17" s="348"/>
      <c r="N17" s="346"/>
      <c r="O17" s="346">
        <f t="shared" si="5"/>
        <v>1.5405001984381153</v>
      </c>
      <c r="P17" s="346">
        <f t="shared" si="6"/>
        <v>1.5405001984381153</v>
      </c>
      <c r="Q17" s="349">
        <f t="shared" si="7"/>
        <v>1.5405001984381153</v>
      </c>
      <c r="S17" s="354">
        <f t="shared" si="17"/>
        <v>6.6100000000000006E-2</v>
      </c>
      <c r="T17" s="355">
        <f t="shared" si="18"/>
        <v>3.9660000000000001E-2</v>
      </c>
      <c r="U17" s="356">
        <f t="shared" si="26"/>
        <v>2.6440000000000005E-2</v>
      </c>
      <c r="V17" s="177"/>
      <c r="W17" s="354">
        <f t="shared" si="19"/>
        <v>0.17</v>
      </c>
      <c r="X17" s="355">
        <f t="shared" si="20"/>
        <v>0.10200000000000001</v>
      </c>
      <c r="Y17" s="356">
        <f t="shared" si="21"/>
        <v>6.8000000000000005E-2</v>
      </c>
      <c r="Z17" s="177"/>
      <c r="AA17" s="357">
        <f t="shared" si="22"/>
        <v>1.27</v>
      </c>
      <c r="AB17" s="177"/>
      <c r="AC17" s="354">
        <f t="shared" si="23"/>
        <v>3.4999999999999996E-3</v>
      </c>
      <c r="AD17" s="355">
        <f t="shared" si="28"/>
        <v>2.0999999999999999E-3</v>
      </c>
      <c r="AE17" s="356">
        <f t="shared" si="12"/>
        <v>1.3999999999999998E-3</v>
      </c>
      <c r="AF17" s="177"/>
      <c r="AG17" s="354">
        <f t="shared" si="24"/>
        <v>2.1499999999999998E-2</v>
      </c>
      <c r="AH17" s="355">
        <f t="shared" si="29"/>
        <v>1.29E-2</v>
      </c>
      <c r="AI17" s="356">
        <f t="shared" si="14"/>
        <v>8.6E-3</v>
      </c>
      <c r="AJ17" s="177"/>
      <c r="AK17" s="354">
        <f t="shared" si="25"/>
        <v>2.7000000000000003E-2</v>
      </c>
      <c r="AL17" s="355">
        <f t="shared" si="30"/>
        <v>1.6200000000000003E-2</v>
      </c>
      <c r="AM17" s="356">
        <f t="shared" si="16"/>
        <v>1.0800000000000001E-2</v>
      </c>
      <c r="AO17" s="354">
        <f t="shared" si="4"/>
        <v>6.2E-2</v>
      </c>
      <c r="AP17" s="355">
        <v>3.7200000000000004E-2</v>
      </c>
      <c r="AQ17" s="356">
        <v>2.4799999999999996E-2</v>
      </c>
    </row>
    <row r="18" spans="2:43" s="174" customFormat="1" ht="15" customHeight="1" x14ac:dyDescent="0.35">
      <c r="B18" s="350">
        <v>2031</v>
      </c>
      <c r="C18" s="351"/>
      <c r="D18" s="352"/>
      <c r="E18" s="352">
        <v>23.106400000000001</v>
      </c>
      <c r="F18" s="352">
        <v>23.106400000000001</v>
      </c>
      <c r="G18" s="353">
        <v>23.106400000000001</v>
      </c>
      <c r="H18" s="345"/>
      <c r="I18" s="346"/>
      <c r="J18" s="346">
        <v>1.5882838993577371</v>
      </c>
      <c r="K18" s="346">
        <v>1.5876481431897753</v>
      </c>
      <c r="L18" s="347">
        <v>1.5869737413634284</v>
      </c>
      <c r="M18" s="348"/>
      <c r="N18" s="346"/>
      <c r="O18" s="346">
        <f t="shared" si="5"/>
        <v>1.5668353048782957</v>
      </c>
      <c r="P18" s="346">
        <f t="shared" si="6"/>
        <v>1.5667293455169689</v>
      </c>
      <c r="Q18" s="349">
        <f t="shared" si="7"/>
        <v>1.5666169452125775</v>
      </c>
      <c r="S18" s="354">
        <f t="shared" si="17"/>
        <v>6.6100000000000006E-2</v>
      </c>
      <c r="T18" s="355">
        <f t="shared" si="18"/>
        <v>3.9660000000000001E-2</v>
      </c>
      <c r="U18" s="356">
        <f t="shared" si="26"/>
        <v>2.6440000000000005E-2</v>
      </c>
      <c r="V18" s="177"/>
      <c r="W18" s="354">
        <f t="shared" si="19"/>
        <v>0.17</v>
      </c>
      <c r="X18" s="355">
        <f t="shared" si="20"/>
        <v>0.10200000000000001</v>
      </c>
      <c r="Y18" s="356">
        <f t="shared" si="21"/>
        <v>6.8000000000000005E-2</v>
      </c>
      <c r="Z18" s="177"/>
      <c r="AA18" s="357">
        <f t="shared" si="22"/>
        <v>1.27</v>
      </c>
      <c r="AB18" s="177"/>
      <c r="AC18" s="354">
        <f t="shared" si="23"/>
        <v>3.4999999999999996E-3</v>
      </c>
      <c r="AD18" s="355">
        <f t="shared" si="28"/>
        <v>2.0999999999999999E-3</v>
      </c>
      <c r="AE18" s="356">
        <f t="shared" si="12"/>
        <v>1.3999999999999998E-3</v>
      </c>
      <c r="AF18" s="177"/>
      <c r="AG18" s="354">
        <f t="shared" si="24"/>
        <v>2.1499999999999998E-2</v>
      </c>
      <c r="AH18" s="355">
        <f t="shared" si="29"/>
        <v>1.29E-2</v>
      </c>
      <c r="AI18" s="356">
        <f t="shared" si="14"/>
        <v>8.6E-3</v>
      </c>
      <c r="AJ18" s="177"/>
      <c r="AK18" s="354">
        <f t="shared" si="25"/>
        <v>2.7000000000000003E-2</v>
      </c>
      <c r="AL18" s="355">
        <f t="shared" si="30"/>
        <v>1.6200000000000003E-2</v>
      </c>
      <c r="AM18" s="356">
        <f t="shared" si="16"/>
        <v>1.0800000000000001E-2</v>
      </c>
      <c r="AO18" s="354">
        <f t="shared" si="4"/>
        <v>6.2E-2</v>
      </c>
      <c r="AP18" s="355">
        <v>3.7200000000000004E-2</v>
      </c>
      <c r="AQ18" s="356">
        <v>2.4799999999999996E-2</v>
      </c>
    </row>
    <row r="19" spans="2:43" s="174" customFormat="1" ht="15" customHeight="1" x14ac:dyDescent="0.35">
      <c r="B19" s="350">
        <v>2032</v>
      </c>
      <c r="C19" s="351"/>
      <c r="D19" s="352"/>
      <c r="E19" s="352">
        <v>23.754999999999999</v>
      </c>
      <c r="F19" s="352">
        <v>23.7456</v>
      </c>
      <c r="G19" s="353">
        <v>23.735700000000001</v>
      </c>
      <c r="H19" s="345"/>
      <c r="I19" s="346"/>
      <c r="J19" s="346">
        <v>1.6147217526591637</v>
      </c>
      <c r="K19" s="346">
        <v>1.6127794621523281</v>
      </c>
      <c r="L19" s="347">
        <v>1.6107187213804437</v>
      </c>
      <c r="M19" s="348"/>
      <c r="N19" s="346"/>
      <c r="O19" s="346">
        <f t="shared" si="5"/>
        <v>1.5926902082413081</v>
      </c>
      <c r="P19" s="346">
        <f t="shared" si="6"/>
        <v>1.5918366963502006</v>
      </c>
      <c r="Q19" s="349">
        <f t="shared" si="7"/>
        <v>1.5909312380329308</v>
      </c>
      <c r="S19" s="354">
        <f t="shared" si="17"/>
        <v>6.6100000000000006E-2</v>
      </c>
      <c r="T19" s="355">
        <f t="shared" si="18"/>
        <v>3.9660000000000001E-2</v>
      </c>
      <c r="U19" s="356">
        <f t="shared" si="26"/>
        <v>2.6440000000000005E-2</v>
      </c>
      <c r="V19" s="177"/>
      <c r="W19" s="354">
        <f t="shared" si="19"/>
        <v>0.17</v>
      </c>
      <c r="X19" s="355">
        <f t="shared" si="20"/>
        <v>0.10200000000000001</v>
      </c>
      <c r="Y19" s="356">
        <f t="shared" si="21"/>
        <v>6.8000000000000005E-2</v>
      </c>
      <c r="Z19" s="177"/>
      <c r="AA19" s="357">
        <f t="shared" si="22"/>
        <v>1.27</v>
      </c>
      <c r="AB19" s="177"/>
      <c r="AC19" s="354">
        <f t="shared" si="23"/>
        <v>3.4999999999999996E-3</v>
      </c>
      <c r="AD19" s="355">
        <f t="shared" si="28"/>
        <v>2.0999999999999999E-3</v>
      </c>
      <c r="AE19" s="356">
        <f t="shared" si="12"/>
        <v>1.3999999999999998E-3</v>
      </c>
      <c r="AF19" s="177"/>
      <c r="AG19" s="354">
        <f t="shared" si="24"/>
        <v>2.1499999999999998E-2</v>
      </c>
      <c r="AH19" s="355">
        <f t="shared" si="29"/>
        <v>1.29E-2</v>
      </c>
      <c r="AI19" s="356">
        <f t="shared" si="14"/>
        <v>8.6E-3</v>
      </c>
      <c r="AJ19" s="177"/>
      <c r="AK19" s="354">
        <f t="shared" si="25"/>
        <v>2.7000000000000003E-2</v>
      </c>
      <c r="AL19" s="355">
        <f t="shared" si="30"/>
        <v>1.6200000000000003E-2</v>
      </c>
      <c r="AM19" s="356">
        <f t="shared" si="16"/>
        <v>1.0800000000000001E-2</v>
      </c>
      <c r="AO19" s="354">
        <f t="shared" si="4"/>
        <v>6.2E-2</v>
      </c>
      <c r="AP19" s="355">
        <v>3.7200000000000004E-2</v>
      </c>
      <c r="AQ19" s="356">
        <v>2.4799999999999996E-2</v>
      </c>
    </row>
    <row r="20" spans="2:43" s="174" customFormat="1" ht="15" customHeight="1" x14ac:dyDescent="0.35">
      <c r="B20" s="350">
        <v>2033</v>
      </c>
      <c r="C20" s="351"/>
      <c r="D20" s="352"/>
      <c r="E20" s="352">
        <v>24.425999999999998</v>
      </c>
      <c r="F20" s="352">
        <v>24.396899999999999</v>
      </c>
      <c r="G20" s="353">
        <v>24.366199999999999</v>
      </c>
      <c r="H20" s="345"/>
      <c r="I20" s="346"/>
      <c r="J20" s="346">
        <v>1.64097034076454</v>
      </c>
      <c r="K20" s="346">
        <v>1.6370202403200522</v>
      </c>
      <c r="L20" s="347">
        <v>1.6328301356868935</v>
      </c>
      <c r="M20" s="348"/>
      <c r="N20" s="346"/>
      <c r="O20" s="346">
        <f t="shared" si="5"/>
        <v>1.6190965173433931</v>
      </c>
      <c r="P20" s="346">
        <f t="shared" si="6"/>
        <v>1.6168195918469488</v>
      </c>
      <c r="Q20" s="349">
        <f t="shared" si="7"/>
        <v>1.6144039570981854</v>
      </c>
      <c r="S20" s="354">
        <f t="shared" si="17"/>
        <v>6.6100000000000006E-2</v>
      </c>
      <c r="T20" s="355">
        <f t="shared" si="18"/>
        <v>3.9660000000000001E-2</v>
      </c>
      <c r="U20" s="356">
        <f t="shared" si="26"/>
        <v>2.6440000000000005E-2</v>
      </c>
      <c r="V20" s="177"/>
      <c r="W20" s="354">
        <f t="shared" si="19"/>
        <v>0.17</v>
      </c>
      <c r="X20" s="355">
        <f t="shared" si="20"/>
        <v>0.10200000000000001</v>
      </c>
      <c r="Y20" s="356">
        <f t="shared" si="21"/>
        <v>6.8000000000000005E-2</v>
      </c>
      <c r="Z20" s="177"/>
      <c r="AA20" s="357">
        <f t="shared" si="22"/>
        <v>1.27</v>
      </c>
      <c r="AB20" s="177"/>
      <c r="AC20" s="354">
        <f t="shared" si="23"/>
        <v>3.4999999999999996E-3</v>
      </c>
      <c r="AD20" s="355">
        <f t="shared" si="28"/>
        <v>2.0999999999999999E-3</v>
      </c>
      <c r="AE20" s="356">
        <f t="shared" si="12"/>
        <v>1.3999999999999998E-3</v>
      </c>
      <c r="AF20" s="177"/>
      <c r="AG20" s="354">
        <f t="shared" si="24"/>
        <v>2.1499999999999998E-2</v>
      </c>
      <c r="AH20" s="355">
        <f t="shared" si="29"/>
        <v>1.29E-2</v>
      </c>
      <c r="AI20" s="356">
        <f t="shared" si="14"/>
        <v>8.6E-3</v>
      </c>
      <c r="AJ20" s="177"/>
      <c r="AK20" s="354">
        <f t="shared" si="25"/>
        <v>2.7000000000000003E-2</v>
      </c>
      <c r="AL20" s="355">
        <f t="shared" si="30"/>
        <v>1.6200000000000003E-2</v>
      </c>
      <c r="AM20" s="356">
        <f t="shared" si="16"/>
        <v>1.0800000000000001E-2</v>
      </c>
      <c r="AO20" s="354">
        <f t="shared" si="4"/>
        <v>6.2E-2</v>
      </c>
      <c r="AP20" s="355">
        <v>3.7200000000000004E-2</v>
      </c>
      <c r="AQ20" s="356">
        <v>2.4799999999999996E-2</v>
      </c>
    </row>
    <row r="21" spans="2:43" ht="15" customHeight="1" x14ac:dyDescent="0.35">
      <c r="B21" s="26">
        <v>2034</v>
      </c>
      <c r="C21" s="122"/>
      <c r="D21" s="123"/>
      <c r="E21" s="123">
        <v>25.106400000000001</v>
      </c>
      <c r="F21" s="123">
        <v>25.046600000000002</v>
      </c>
      <c r="G21" s="124">
        <v>24.9833</v>
      </c>
      <c r="H21" s="171"/>
      <c r="I21" s="126"/>
      <c r="J21" s="126">
        <v>1.6670453958682268</v>
      </c>
      <c r="K21" s="126">
        <v>1.6603602570359575</v>
      </c>
      <c r="L21" s="172">
        <v>1.6528485593278788</v>
      </c>
      <c r="M21" s="125"/>
      <c r="N21" s="126"/>
      <c r="O21" s="126">
        <f t="shared" si="5"/>
        <v>1.6453161832818211</v>
      </c>
      <c r="P21" s="126">
        <f t="shared" si="6"/>
        <v>1.6409102431060365</v>
      </c>
      <c r="Q21" s="127">
        <f t="shared" si="7"/>
        <v>1.6361665396270577</v>
      </c>
      <c r="S21" s="197">
        <f t="shared" si="17"/>
        <v>6.6100000000000006E-2</v>
      </c>
      <c r="T21" s="102">
        <f t="shared" si="18"/>
        <v>3.9660000000000001E-2</v>
      </c>
      <c r="U21" s="104">
        <f t="shared" si="26"/>
        <v>2.6440000000000005E-2</v>
      </c>
      <c r="V21" s="54"/>
      <c r="W21" s="197">
        <f t="shared" si="19"/>
        <v>0.17</v>
      </c>
      <c r="X21" s="102">
        <f t="shared" si="20"/>
        <v>0.10200000000000001</v>
      </c>
      <c r="Y21" s="104">
        <f t="shared" si="21"/>
        <v>6.8000000000000005E-2</v>
      </c>
      <c r="Z21" s="54"/>
      <c r="AA21" s="198">
        <f t="shared" si="22"/>
        <v>1.27</v>
      </c>
      <c r="AB21" s="54"/>
      <c r="AC21" s="197">
        <f t="shared" si="23"/>
        <v>3.4999999999999996E-3</v>
      </c>
      <c r="AD21" s="102">
        <f t="shared" si="28"/>
        <v>2.0999999999999999E-3</v>
      </c>
      <c r="AE21" s="104">
        <f t="shared" si="12"/>
        <v>1.3999999999999998E-3</v>
      </c>
      <c r="AF21" s="54"/>
      <c r="AG21" s="197">
        <f t="shared" si="24"/>
        <v>2.1499999999999998E-2</v>
      </c>
      <c r="AH21" s="102">
        <f t="shared" si="29"/>
        <v>1.29E-2</v>
      </c>
      <c r="AI21" s="104">
        <f t="shared" si="14"/>
        <v>8.6E-3</v>
      </c>
      <c r="AJ21" s="54"/>
      <c r="AK21" s="197">
        <f t="shared" si="25"/>
        <v>2.7000000000000003E-2</v>
      </c>
      <c r="AL21" s="102">
        <f t="shared" si="30"/>
        <v>1.6200000000000003E-2</v>
      </c>
      <c r="AM21" s="104">
        <f t="shared" si="16"/>
        <v>1.0800000000000001E-2</v>
      </c>
      <c r="AO21" s="197">
        <f t="shared" si="4"/>
        <v>6.2E-2</v>
      </c>
      <c r="AP21" s="102">
        <v>3.7200000000000004E-2</v>
      </c>
      <c r="AQ21" s="104">
        <v>2.4799999999999996E-2</v>
      </c>
    </row>
    <row r="22" spans="2:43" ht="15" customHeight="1" x14ac:dyDescent="0.35">
      <c r="B22" s="26">
        <v>2035</v>
      </c>
      <c r="C22" s="122"/>
      <c r="D22" s="123"/>
      <c r="E22" s="123">
        <v>25.796600000000002</v>
      </c>
      <c r="F22" s="123">
        <v>25.694199999999999</v>
      </c>
      <c r="G22" s="124">
        <v>25.5794</v>
      </c>
      <c r="H22" s="171"/>
      <c r="I22" s="126"/>
      <c r="J22" s="126">
        <v>1.693534784175732</v>
      </c>
      <c r="K22" s="126">
        <v>1.6840330469008324</v>
      </c>
      <c r="L22" s="172">
        <v>1.6735471849487442</v>
      </c>
      <c r="M22" s="125"/>
      <c r="N22" s="126"/>
      <c r="O22" s="126">
        <f t="shared" si="5"/>
        <v>1.6714602939194776</v>
      </c>
      <c r="P22" s="126">
        <f t="shared" si="6"/>
        <v>1.6643057220134365</v>
      </c>
      <c r="Q22" s="127">
        <f t="shared" si="7"/>
        <v>1.6562983302646896</v>
      </c>
      <c r="S22" s="197">
        <f t="shared" si="17"/>
        <v>6.6100000000000006E-2</v>
      </c>
      <c r="T22" s="102">
        <f t="shared" si="18"/>
        <v>3.9660000000000001E-2</v>
      </c>
      <c r="U22" s="104">
        <f t="shared" si="26"/>
        <v>2.6440000000000005E-2</v>
      </c>
      <c r="V22" s="54"/>
      <c r="W22" s="197">
        <f t="shared" si="19"/>
        <v>0.17</v>
      </c>
      <c r="X22" s="102">
        <f t="shared" si="20"/>
        <v>0.10200000000000001</v>
      </c>
      <c r="Y22" s="104">
        <f t="shared" si="21"/>
        <v>6.8000000000000005E-2</v>
      </c>
      <c r="Z22" s="54"/>
      <c r="AA22" s="198">
        <f t="shared" si="22"/>
        <v>1.27</v>
      </c>
      <c r="AB22" s="54"/>
      <c r="AC22" s="197">
        <f t="shared" si="23"/>
        <v>3.4999999999999996E-3</v>
      </c>
      <c r="AD22" s="102">
        <f t="shared" si="28"/>
        <v>2.0999999999999999E-3</v>
      </c>
      <c r="AE22" s="104">
        <f t="shared" si="12"/>
        <v>1.3999999999999998E-3</v>
      </c>
      <c r="AF22" s="54"/>
      <c r="AG22" s="197">
        <f t="shared" si="24"/>
        <v>2.1499999999999998E-2</v>
      </c>
      <c r="AH22" s="102">
        <f t="shared" si="29"/>
        <v>1.29E-2</v>
      </c>
      <c r="AI22" s="104">
        <f t="shared" si="14"/>
        <v>8.6E-3</v>
      </c>
      <c r="AJ22" s="54"/>
      <c r="AK22" s="197">
        <f t="shared" si="25"/>
        <v>2.7000000000000003E-2</v>
      </c>
      <c r="AL22" s="102">
        <f t="shared" si="30"/>
        <v>1.6200000000000003E-2</v>
      </c>
      <c r="AM22" s="104">
        <f t="shared" si="16"/>
        <v>1.0800000000000001E-2</v>
      </c>
      <c r="AO22" s="197">
        <f t="shared" si="4"/>
        <v>6.2E-2</v>
      </c>
      <c r="AP22" s="102">
        <v>3.7200000000000004E-2</v>
      </c>
      <c r="AQ22" s="104">
        <v>2.4799999999999996E-2</v>
      </c>
    </row>
    <row r="23" spans="2:43" ht="15" customHeight="1" x14ac:dyDescent="0.35">
      <c r="B23" s="26">
        <v>2036</v>
      </c>
      <c r="C23" s="122"/>
      <c r="D23" s="123"/>
      <c r="E23" s="123">
        <v>26.505700000000001</v>
      </c>
      <c r="F23" s="123">
        <v>26.358599999999999</v>
      </c>
      <c r="G23" s="124">
        <v>26.1965</v>
      </c>
      <c r="H23" s="171"/>
      <c r="I23" s="126"/>
      <c r="J23" s="126">
        <v>1.7206655187622917</v>
      </c>
      <c r="K23" s="126">
        <v>1.7077480388896784</v>
      </c>
      <c r="L23" s="172">
        <v>1.6938709578529909</v>
      </c>
      <c r="M23" s="125"/>
      <c r="N23" s="126"/>
      <c r="O23" s="126">
        <f t="shared" si="5"/>
        <v>1.6980565732734918</v>
      </c>
      <c r="P23" s="126">
        <f t="shared" si="6"/>
        <v>1.6879855455656403</v>
      </c>
      <c r="Q23" s="127">
        <f t="shared" si="7"/>
        <v>1.6769344804327853</v>
      </c>
      <c r="S23" s="197">
        <f t="shared" si="17"/>
        <v>6.6100000000000006E-2</v>
      </c>
      <c r="T23" s="102">
        <f t="shared" si="18"/>
        <v>3.9660000000000001E-2</v>
      </c>
      <c r="U23" s="104">
        <f t="shared" si="26"/>
        <v>2.6440000000000005E-2</v>
      </c>
      <c r="V23" s="54"/>
      <c r="W23" s="197">
        <f t="shared" si="19"/>
        <v>0.17</v>
      </c>
      <c r="X23" s="102">
        <f t="shared" si="20"/>
        <v>0.10200000000000001</v>
      </c>
      <c r="Y23" s="104">
        <f t="shared" si="21"/>
        <v>6.8000000000000005E-2</v>
      </c>
      <c r="Z23" s="54"/>
      <c r="AA23" s="198">
        <f t="shared" si="22"/>
        <v>1.27</v>
      </c>
      <c r="AB23" s="54"/>
      <c r="AC23" s="197">
        <f t="shared" si="23"/>
        <v>3.4999999999999996E-3</v>
      </c>
      <c r="AD23" s="102">
        <f t="shared" si="28"/>
        <v>2.0999999999999999E-3</v>
      </c>
      <c r="AE23" s="104">
        <f t="shared" si="12"/>
        <v>1.3999999999999998E-3</v>
      </c>
      <c r="AF23" s="54"/>
      <c r="AG23" s="197">
        <f t="shared" si="24"/>
        <v>2.1499999999999998E-2</v>
      </c>
      <c r="AH23" s="102">
        <f t="shared" si="29"/>
        <v>1.29E-2</v>
      </c>
      <c r="AI23" s="104">
        <f t="shared" si="14"/>
        <v>8.6E-3</v>
      </c>
      <c r="AJ23" s="54"/>
      <c r="AK23" s="197">
        <f t="shared" si="25"/>
        <v>2.7000000000000003E-2</v>
      </c>
      <c r="AL23" s="102">
        <f t="shared" si="30"/>
        <v>1.6200000000000003E-2</v>
      </c>
      <c r="AM23" s="104">
        <f t="shared" si="16"/>
        <v>1.0800000000000001E-2</v>
      </c>
      <c r="AO23" s="197">
        <f t="shared" si="4"/>
        <v>6.2E-2</v>
      </c>
      <c r="AP23" s="102">
        <v>3.7200000000000004E-2</v>
      </c>
      <c r="AQ23" s="104">
        <v>2.4799999999999996E-2</v>
      </c>
    </row>
    <row r="24" spans="2:43" ht="15" customHeight="1" x14ac:dyDescent="0.35">
      <c r="B24" s="26">
        <v>2037</v>
      </c>
      <c r="C24" s="122"/>
      <c r="D24" s="123"/>
      <c r="E24" s="123">
        <v>27.2378</v>
      </c>
      <c r="F24" s="123">
        <v>27.035499999999999</v>
      </c>
      <c r="G24" s="124">
        <v>26.8185</v>
      </c>
      <c r="H24" s="171"/>
      <c r="I24" s="126"/>
      <c r="J24" s="126">
        <v>1.7484737459544091</v>
      </c>
      <c r="K24" s="126">
        <v>1.7315161688809666</v>
      </c>
      <c r="L24" s="172">
        <v>1.7136454163103505</v>
      </c>
      <c r="M24" s="125"/>
      <c r="N24" s="126"/>
      <c r="O24" s="126">
        <f t="shared" si="5"/>
        <v>1.7253002232943113</v>
      </c>
      <c r="P24" s="126">
        <f t="shared" si="6"/>
        <v>1.7117093938882264</v>
      </c>
      <c r="Q24" s="127">
        <f t="shared" si="7"/>
        <v>1.6971667009292175</v>
      </c>
      <c r="S24" s="197">
        <f t="shared" si="17"/>
        <v>6.6100000000000006E-2</v>
      </c>
      <c r="T24" s="102">
        <f t="shared" si="18"/>
        <v>3.9660000000000001E-2</v>
      </c>
      <c r="U24" s="104">
        <f t="shared" si="26"/>
        <v>2.6440000000000005E-2</v>
      </c>
      <c r="V24" s="54"/>
      <c r="W24" s="197">
        <f t="shared" si="19"/>
        <v>0.17</v>
      </c>
      <c r="X24" s="102">
        <f t="shared" si="20"/>
        <v>0.10200000000000001</v>
      </c>
      <c r="Y24" s="104">
        <f t="shared" si="21"/>
        <v>6.8000000000000005E-2</v>
      </c>
      <c r="Z24" s="54"/>
      <c r="AA24" s="198">
        <f t="shared" si="22"/>
        <v>1.27</v>
      </c>
      <c r="AB24" s="54"/>
      <c r="AC24" s="197">
        <f t="shared" si="23"/>
        <v>3.4999999999999996E-3</v>
      </c>
      <c r="AD24" s="102">
        <f t="shared" si="28"/>
        <v>2.0999999999999999E-3</v>
      </c>
      <c r="AE24" s="104">
        <f t="shared" si="12"/>
        <v>1.3999999999999998E-3</v>
      </c>
      <c r="AF24" s="54"/>
      <c r="AG24" s="197">
        <f t="shared" si="24"/>
        <v>2.1499999999999998E-2</v>
      </c>
      <c r="AH24" s="102">
        <f t="shared" si="29"/>
        <v>1.29E-2</v>
      </c>
      <c r="AI24" s="104">
        <f t="shared" si="14"/>
        <v>8.6E-3</v>
      </c>
      <c r="AJ24" s="54"/>
      <c r="AK24" s="197">
        <f t="shared" si="25"/>
        <v>2.7000000000000003E-2</v>
      </c>
      <c r="AL24" s="102">
        <f t="shared" si="30"/>
        <v>1.6200000000000003E-2</v>
      </c>
      <c r="AM24" s="104">
        <f t="shared" si="16"/>
        <v>1.0800000000000001E-2</v>
      </c>
      <c r="AO24" s="197">
        <f t="shared" si="4"/>
        <v>6.2E-2</v>
      </c>
      <c r="AP24" s="102">
        <v>3.7200000000000004E-2</v>
      </c>
      <c r="AQ24" s="104">
        <v>2.4799999999999996E-2</v>
      </c>
    </row>
    <row r="25" spans="2:43" ht="15" customHeight="1" x14ac:dyDescent="0.35">
      <c r="B25" s="384">
        <v>2038</v>
      </c>
      <c r="C25" s="385"/>
      <c r="D25" s="386"/>
      <c r="E25" s="386">
        <v>27.759699999999999</v>
      </c>
      <c r="F25" s="386">
        <v>27.492899999999999</v>
      </c>
      <c r="G25" s="387">
        <v>27.212</v>
      </c>
      <c r="H25" s="388"/>
      <c r="I25" s="389"/>
      <c r="J25" s="389">
        <v>1.7821087145401946</v>
      </c>
      <c r="K25" s="389">
        <v>1.7605874371333536</v>
      </c>
      <c r="L25" s="390">
        <v>1.7380478180537386</v>
      </c>
      <c r="M25" s="391"/>
      <c r="N25" s="389"/>
      <c r="O25" s="389">
        <f t="shared" si="5"/>
        <v>1.7540795740520403</v>
      </c>
      <c r="P25" s="389">
        <f t="shared" si="6"/>
        <v>1.7363613802563644</v>
      </c>
      <c r="Q25" s="392">
        <f t="shared" si="7"/>
        <v>1.7177124832675819</v>
      </c>
      <c r="S25" s="197">
        <f t="shared" si="17"/>
        <v>6.6100000000000006E-2</v>
      </c>
      <c r="T25" s="102">
        <f t="shared" si="18"/>
        <v>3.9660000000000001E-2</v>
      </c>
      <c r="U25" s="104">
        <f t="shared" si="26"/>
        <v>2.6440000000000005E-2</v>
      </c>
      <c r="V25" s="54"/>
      <c r="W25" s="197">
        <f t="shared" si="19"/>
        <v>0.17</v>
      </c>
      <c r="X25" s="102">
        <f t="shared" si="20"/>
        <v>0.10200000000000001</v>
      </c>
      <c r="Y25" s="104">
        <f t="shared" si="21"/>
        <v>6.8000000000000005E-2</v>
      </c>
      <c r="Z25" s="54"/>
      <c r="AA25" s="198">
        <f t="shared" si="22"/>
        <v>1.27</v>
      </c>
      <c r="AB25" s="54"/>
      <c r="AC25" s="197">
        <f t="shared" si="23"/>
        <v>3.4999999999999996E-3</v>
      </c>
      <c r="AD25" s="102">
        <f t="shared" si="28"/>
        <v>2.0999999999999999E-3</v>
      </c>
      <c r="AE25" s="104">
        <f t="shared" si="12"/>
        <v>1.3999999999999998E-3</v>
      </c>
      <c r="AF25" s="54"/>
      <c r="AG25" s="197">
        <f t="shared" si="24"/>
        <v>2.1499999999999998E-2</v>
      </c>
      <c r="AH25" s="102">
        <f t="shared" si="29"/>
        <v>1.29E-2</v>
      </c>
      <c r="AI25" s="104">
        <f t="shared" si="14"/>
        <v>8.6E-3</v>
      </c>
      <c r="AJ25" s="54"/>
      <c r="AK25" s="197">
        <f t="shared" si="25"/>
        <v>2.7000000000000003E-2</v>
      </c>
      <c r="AL25" s="102">
        <f t="shared" si="30"/>
        <v>1.6200000000000003E-2</v>
      </c>
      <c r="AM25" s="104">
        <f t="shared" si="16"/>
        <v>1.0800000000000001E-2</v>
      </c>
      <c r="AO25" s="197">
        <f t="shared" si="4"/>
        <v>6.2E-2</v>
      </c>
      <c r="AP25" s="102">
        <v>3.7200000000000004E-2</v>
      </c>
      <c r="AQ25" s="104">
        <v>2.4799999999999996E-2</v>
      </c>
    </row>
    <row r="26" spans="2:43" ht="15" customHeight="1" x14ac:dyDescent="0.35">
      <c r="B26" s="26">
        <v>2039</v>
      </c>
      <c r="C26" s="122"/>
      <c r="D26" s="123"/>
      <c r="E26" s="123">
        <v>28.293700000000001</v>
      </c>
      <c r="F26" s="123">
        <v>27.954499999999999</v>
      </c>
      <c r="G26" s="124">
        <v>27.599499999999999</v>
      </c>
      <c r="H26" s="171"/>
      <c r="I26" s="126"/>
      <c r="J26" s="126">
        <v>1.8167305587913063</v>
      </c>
      <c r="K26" s="126">
        <v>1.7899442164498451</v>
      </c>
      <c r="L26" s="172">
        <v>1.7622434410461523</v>
      </c>
      <c r="M26" s="125"/>
      <c r="N26" s="126"/>
      <c r="O26" s="126">
        <f t="shared" si="5"/>
        <v>1.78787902191538</v>
      </c>
      <c r="P26" s="126">
        <f t="shared" si="6"/>
        <v>1.765480233686102</v>
      </c>
      <c r="Q26" s="127">
        <f t="shared" si="7"/>
        <v>1.7420804218858077</v>
      </c>
      <c r="S26" s="197">
        <f t="shared" si="17"/>
        <v>6.6100000000000006E-2</v>
      </c>
      <c r="T26" s="102">
        <f t="shared" si="18"/>
        <v>3.9660000000000001E-2</v>
      </c>
      <c r="U26" s="104">
        <f t="shared" si="26"/>
        <v>2.6440000000000005E-2</v>
      </c>
      <c r="V26" s="54"/>
      <c r="W26" s="197">
        <f t="shared" si="19"/>
        <v>0.17</v>
      </c>
      <c r="X26" s="102">
        <f t="shared" si="20"/>
        <v>0.10200000000000001</v>
      </c>
      <c r="Y26" s="104">
        <f t="shared" si="21"/>
        <v>6.8000000000000005E-2</v>
      </c>
      <c r="Z26" s="54"/>
      <c r="AA26" s="198">
        <f t="shared" si="22"/>
        <v>1.27</v>
      </c>
      <c r="AB26" s="54"/>
      <c r="AC26" s="197">
        <f t="shared" si="23"/>
        <v>3.4999999999999996E-3</v>
      </c>
      <c r="AD26" s="102">
        <f t="shared" si="28"/>
        <v>2.0999999999999999E-3</v>
      </c>
      <c r="AE26" s="104">
        <f t="shared" si="12"/>
        <v>1.3999999999999998E-3</v>
      </c>
      <c r="AF26" s="54"/>
      <c r="AG26" s="197">
        <f t="shared" si="24"/>
        <v>2.1499999999999998E-2</v>
      </c>
      <c r="AH26" s="102">
        <f t="shared" si="29"/>
        <v>1.29E-2</v>
      </c>
      <c r="AI26" s="104">
        <f t="shared" si="14"/>
        <v>8.6E-3</v>
      </c>
      <c r="AJ26" s="54"/>
      <c r="AK26" s="197">
        <f t="shared" si="25"/>
        <v>2.7000000000000003E-2</v>
      </c>
      <c r="AL26" s="102">
        <f t="shared" si="30"/>
        <v>1.6200000000000003E-2</v>
      </c>
      <c r="AM26" s="104">
        <f t="shared" si="16"/>
        <v>1.0800000000000001E-2</v>
      </c>
      <c r="AO26" s="197">
        <f t="shared" si="4"/>
        <v>6.2E-2</v>
      </c>
      <c r="AP26" s="102">
        <v>3.7200000000000004E-2</v>
      </c>
      <c r="AQ26" s="104">
        <v>2.4799999999999996E-2</v>
      </c>
    </row>
    <row r="27" spans="2:43" ht="15" customHeight="1" x14ac:dyDescent="0.35">
      <c r="B27" s="26">
        <v>2040</v>
      </c>
      <c r="C27" s="122"/>
      <c r="D27" s="123"/>
      <c r="E27" s="123">
        <v>28.843399999999999</v>
      </c>
      <c r="F27" s="123">
        <v>28.4206</v>
      </c>
      <c r="G27" s="124">
        <v>27.983699999999999</v>
      </c>
      <c r="H27" s="171"/>
      <c r="I27" s="126"/>
      <c r="J27" s="126">
        <v>1.8523068099811497</v>
      </c>
      <c r="K27" s="126">
        <v>1.8195213115370479</v>
      </c>
      <c r="L27" s="172">
        <v>1.7859725130469832</v>
      </c>
      <c r="M27" s="125"/>
      <c r="N27" s="126"/>
      <c r="O27" s="126">
        <f t="shared" si="5"/>
        <v>1.8226599339896137</v>
      </c>
      <c r="P27" s="126">
        <f t="shared" si="6"/>
        <v>1.7948737322977122</v>
      </c>
      <c r="Q27" s="127">
        <f t="shared" si="7"/>
        <v>1.7661982863796239</v>
      </c>
      <c r="S27" s="197">
        <f t="shared" si="17"/>
        <v>6.6100000000000006E-2</v>
      </c>
      <c r="T27" s="102">
        <f t="shared" si="18"/>
        <v>3.9660000000000001E-2</v>
      </c>
      <c r="U27" s="104">
        <f t="shared" si="26"/>
        <v>2.6440000000000005E-2</v>
      </c>
      <c r="V27" s="54"/>
      <c r="W27" s="197">
        <f t="shared" si="19"/>
        <v>0.17</v>
      </c>
      <c r="X27" s="102">
        <f t="shared" si="20"/>
        <v>0.10200000000000001</v>
      </c>
      <c r="Y27" s="104">
        <f t="shared" si="21"/>
        <v>6.8000000000000005E-2</v>
      </c>
      <c r="Z27" s="54"/>
      <c r="AA27" s="198">
        <f t="shared" si="22"/>
        <v>1.27</v>
      </c>
      <c r="AB27" s="54"/>
      <c r="AC27" s="197">
        <f t="shared" si="23"/>
        <v>3.4999999999999996E-3</v>
      </c>
      <c r="AD27" s="102">
        <f t="shared" si="28"/>
        <v>2.0999999999999999E-3</v>
      </c>
      <c r="AE27" s="104">
        <f t="shared" si="12"/>
        <v>1.3999999999999998E-3</v>
      </c>
      <c r="AF27" s="54"/>
      <c r="AG27" s="197">
        <f t="shared" si="24"/>
        <v>2.1499999999999998E-2</v>
      </c>
      <c r="AH27" s="102">
        <f t="shared" si="29"/>
        <v>1.29E-2</v>
      </c>
      <c r="AI27" s="104">
        <f t="shared" si="14"/>
        <v>8.6E-3</v>
      </c>
      <c r="AJ27" s="54"/>
      <c r="AK27" s="197">
        <f t="shared" si="25"/>
        <v>2.7000000000000003E-2</v>
      </c>
      <c r="AL27" s="102">
        <f t="shared" si="30"/>
        <v>1.6200000000000003E-2</v>
      </c>
      <c r="AM27" s="104">
        <f t="shared" si="16"/>
        <v>1.0800000000000001E-2</v>
      </c>
      <c r="AO27" s="197">
        <f t="shared" si="4"/>
        <v>6.2E-2</v>
      </c>
      <c r="AP27" s="102">
        <v>3.7200000000000004E-2</v>
      </c>
      <c r="AQ27" s="104">
        <v>2.4799999999999996E-2</v>
      </c>
    </row>
    <row r="28" spans="2:43" ht="15" customHeight="1" x14ac:dyDescent="0.35">
      <c r="B28" s="26">
        <v>2041</v>
      </c>
      <c r="C28" s="122"/>
      <c r="D28" s="123"/>
      <c r="E28" s="123">
        <v>29.408200000000001</v>
      </c>
      <c r="F28" s="123">
        <v>28.8902</v>
      </c>
      <c r="G28" s="124">
        <v>28.360499999999998</v>
      </c>
      <c r="H28" s="171"/>
      <c r="I28" s="126"/>
      <c r="J28" s="126">
        <v>1.8884747298566813</v>
      </c>
      <c r="K28" s="126">
        <v>1.849484712357373</v>
      </c>
      <c r="L28" s="172">
        <v>1.8099213147417055</v>
      </c>
      <c r="M28" s="125"/>
      <c r="N28" s="126"/>
      <c r="O28" s="126">
        <f t="shared" si="5"/>
        <v>1.8583347966270716</v>
      </c>
      <c r="P28" s="126">
        <f t="shared" si="6"/>
        <v>1.8245152116737686</v>
      </c>
      <c r="Q28" s="127">
        <f t="shared" si="7"/>
        <v>1.7899639799961036</v>
      </c>
      <c r="S28" s="197">
        <f t="shared" si="17"/>
        <v>6.6100000000000006E-2</v>
      </c>
      <c r="T28" s="102">
        <f t="shared" si="18"/>
        <v>3.9660000000000001E-2</v>
      </c>
      <c r="U28" s="104">
        <f t="shared" si="26"/>
        <v>2.6440000000000005E-2</v>
      </c>
      <c r="V28" s="54"/>
      <c r="W28" s="197">
        <f t="shared" si="19"/>
        <v>0.17</v>
      </c>
      <c r="X28" s="102">
        <f t="shared" si="20"/>
        <v>0.10200000000000001</v>
      </c>
      <c r="Y28" s="104">
        <f t="shared" si="21"/>
        <v>6.8000000000000005E-2</v>
      </c>
      <c r="Z28" s="54"/>
      <c r="AA28" s="198">
        <f t="shared" si="22"/>
        <v>1.27</v>
      </c>
      <c r="AB28" s="54"/>
      <c r="AC28" s="197">
        <f t="shared" si="23"/>
        <v>3.4999999999999996E-3</v>
      </c>
      <c r="AD28" s="102">
        <f t="shared" si="28"/>
        <v>2.0999999999999999E-3</v>
      </c>
      <c r="AE28" s="104">
        <f t="shared" si="12"/>
        <v>1.3999999999999998E-3</v>
      </c>
      <c r="AF28" s="54"/>
      <c r="AG28" s="197">
        <f t="shared" si="24"/>
        <v>2.1499999999999998E-2</v>
      </c>
      <c r="AH28" s="102">
        <f t="shared" si="29"/>
        <v>1.29E-2</v>
      </c>
      <c r="AI28" s="104">
        <f t="shared" si="14"/>
        <v>8.6E-3</v>
      </c>
      <c r="AJ28" s="54"/>
      <c r="AK28" s="197">
        <f t="shared" si="25"/>
        <v>2.7000000000000003E-2</v>
      </c>
      <c r="AL28" s="102">
        <f t="shared" si="30"/>
        <v>1.6200000000000003E-2</v>
      </c>
      <c r="AM28" s="104">
        <f t="shared" si="16"/>
        <v>1.0800000000000001E-2</v>
      </c>
      <c r="AO28" s="197">
        <f t="shared" si="4"/>
        <v>6.2E-2</v>
      </c>
      <c r="AP28" s="102">
        <v>3.7200000000000004E-2</v>
      </c>
      <c r="AQ28" s="104">
        <v>2.4799999999999996E-2</v>
      </c>
    </row>
    <row r="29" spans="2:43" ht="15" customHeight="1" x14ac:dyDescent="0.35">
      <c r="B29" s="26">
        <v>2042</v>
      </c>
      <c r="C29" s="122"/>
      <c r="D29" s="123"/>
      <c r="E29" s="123">
        <v>29.982399999999998</v>
      </c>
      <c r="F29" s="123">
        <v>29.366</v>
      </c>
      <c r="G29" s="124">
        <v>28.7408</v>
      </c>
      <c r="H29" s="171"/>
      <c r="I29" s="126"/>
      <c r="J29" s="126">
        <v>1.9253038516175951</v>
      </c>
      <c r="K29" s="126">
        <v>1.8798977920363678</v>
      </c>
      <c r="L29" s="172">
        <v>1.8341487496338003</v>
      </c>
      <c r="M29" s="125"/>
      <c r="N29" s="126"/>
      <c r="O29" s="126">
        <f t="shared" si="5"/>
        <v>1.8946129168168337</v>
      </c>
      <c r="P29" s="126">
        <f t="shared" si="6"/>
        <v>1.8545535589705389</v>
      </c>
      <c r="Q29" s="127">
        <f t="shared" si="7"/>
        <v>1.8139592205570545</v>
      </c>
      <c r="S29" s="197">
        <f t="shared" si="17"/>
        <v>6.6100000000000006E-2</v>
      </c>
      <c r="T29" s="102">
        <f t="shared" si="18"/>
        <v>3.9660000000000001E-2</v>
      </c>
      <c r="U29" s="104">
        <f t="shared" si="26"/>
        <v>2.6440000000000005E-2</v>
      </c>
      <c r="V29" s="54"/>
      <c r="W29" s="197">
        <f t="shared" si="19"/>
        <v>0.17</v>
      </c>
      <c r="X29" s="102">
        <f t="shared" si="20"/>
        <v>0.10200000000000001</v>
      </c>
      <c r="Y29" s="104">
        <f t="shared" si="21"/>
        <v>6.8000000000000005E-2</v>
      </c>
      <c r="Z29" s="54"/>
      <c r="AA29" s="198">
        <f t="shared" si="22"/>
        <v>1.27</v>
      </c>
      <c r="AB29" s="54"/>
      <c r="AC29" s="197">
        <f t="shared" si="23"/>
        <v>3.4999999999999996E-3</v>
      </c>
      <c r="AD29" s="102">
        <f t="shared" si="28"/>
        <v>2.0999999999999999E-3</v>
      </c>
      <c r="AE29" s="104">
        <f t="shared" si="12"/>
        <v>1.3999999999999998E-3</v>
      </c>
      <c r="AF29" s="54"/>
      <c r="AG29" s="197">
        <f t="shared" si="24"/>
        <v>2.1499999999999998E-2</v>
      </c>
      <c r="AH29" s="102">
        <f t="shared" si="29"/>
        <v>1.29E-2</v>
      </c>
      <c r="AI29" s="104">
        <f t="shared" si="14"/>
        <v>8.6E-3</v>
      </c>
      <c r="AJ29" s="54"/>
      <c r="AK29" s="197">
        <f t="shared" si="25"/>
        <v>2.7000000000000003E-2</v>
      </c>
      <c r="AL29" s="102">
        <f t="shared" si="30"/>
        <v>1.6200000000000003E-2</v>
      </c>
      <c r="AM29" s="104">
        <f t="shared" si="16"/>
        <v>1.0800000000000001E-2</v>
      </c>
      <c r="AO29" s="197">
        <f t="shared" si="4"/>
        <v>6.2E-2</v>
      </c>
      <c r="AP29" s="102">
        <v>3.7200000000000004E-2</v>
      </c>
      <c r="AQ29" s="104">
        <v>2.4799999999999996E-2</v>
      </c>
    </row>
    <row r="30" spans="2:43" ht="15" customHeight="1" x14ac:dyDescent="0.35">
      <c r="B30" s="26">
        <v>2043</v>
      </c>
      <c r="C30" s="122"/>
      <c r="D30" s="123"/>
      <c r="E30" s="123">
        <v>30.5671</v>
      </c>
      <c r="F30" s="123">
        <v>29.8489</v>
      </c>
      <c r="G30" s="124">
        <v>29.125499999999999</v>
      </c>
      <c r="H30" s="171"/>
      <c r="I30" s="126"/>
      <c r="J30" s="126">
        <v>1.9627773489959655</v>
      </c>
      <c r="K30" s="126">
        <v>1.9107391423372821</v>
      </c>
      <c r="L30" s="172">
        <v>1.8586306356687077</v>
      </c>
      <c r="M30" s="125"/>
      <c r="N30" s="126"/>
      <c r="O30" s="126">
        <f t="shared" si="5"/>
        <v>1.9315494345139903</v>
      </c>
      <c r="P30" s="126">
        <f t="shared" si="6"/>
        <v>1.88503801708652</v>
      </c>
      <c r="Q30" s="127">
        <f t="shared" si="7"/>
        <v>1.8382290639729517</v>
      </c>
      <c r="S30" s="197">
        <f t="shared" si="17"/>
        <v>6.6100000000000006E-2</v>
      </c>
      <c r="T30" s="102">
        <f t="shared" si="18"/>
        <v>3.9660000000000001E-2</v>
      </c>
      <c r="U30" s="104">
        <f t="shared" si="26"/>
        <v>2.6440000000000005E-2</v>
      </c>
      <c r="V30" s="54"/>
      <c r="W30" s="197">
        <f t="shared" si="19"/>
        <v>0.17</v>
      </c>
      <c r="X30" s="102">
        <f t="shared" si="20"/>
        <v>0.10200000000000001</v>
      </c>
      <c r="Y30" s="104">
        <f t="shared" si="21"/>
        <v>6.8000000000000005E-2</v>
      </c>
      <c r="Z30" s="54"/>
      <c r="AA30" s="198">
        <f t="shared" si="22"/>
        <v>1.27</v>
      </c>
      <c r="AB30" s="54"/>
      <c r="AC30" s="197">
        <f t="shared" si="23"/>
        <v>3.4999999999999996E-3</v>
      </c>
      <c r="AD30" s="102">
        <f t="shared" si="28"/>
        <v>2.0999999999999999E-3</v>
      </c>
      <c r="AE30" s="104">
        <f t="shared" si="12"/>
        <v>1.3999999999999998E-3</v>
      </c>
      <c r="AF30" s="54"/>
      <c r="AG30" s="197">
        <f t="shared" si="24"/>
        <v>2.1499999999999998E-2</v>
      </c>
      <c r="AH30" s="102">
        <f t="shared" si="29"/>
        <v>1.29E-2</v>
      </c>
      <c r="AI30" s="104">
        <f t="shared" si="14"/>
        <v>8.6E-3</v>
      </c>
      <c r="AJ30" s="54"/>
      <c r="AK30" s="197">
        <f t="shared" si="25"/>
        <v>2.7000000000000003E-2</v>
      </c>
      <c r="AL30" s="102">
        <f t="shared" si="30"/>
        <v>1.6200000000000003E-2</v>
      </c>
      <c r="AM30" s="104">
        <f t="shared" si="16"/>
        <v>1.0800000000000001E-2</v>
      </c>
      <c r="AO30" s="197">
        <f t="shared" si="4"/>
        <v>6.2E-2</v>
      </c>
      <c r="AP30" s="102">
        <v>3.7200000000000004E-2</v>
      </c>
      <c r="AQ30" s="104">
        <v>2.4799999999999996E-2</v>
      </c>
    </row>
    <row r="31" spans="2:43" ht="15" customHeight="1" x14ac:dyDescent="0.35">
      <c r="B31" s="26">
        <v>2044</v>
      </c>
      <c r="C31" s="122"/>
      <c r="D31" s="123"/>
      <c r="E31" s="123">
        <v>31.161999999999999</v>
      </c>
      <c r="F31" s="123">
        <v>30.3386</v>
      </c>
      <c r="G31" s="124">
        <v>29.514299999999999</v>
      </c>
      <c r="H31" s="171"/>
      <c r="I31" s="126"/>
      <c r="J31" s="126">
        <v>2.0009140684751792</v>
      </c>
      <c r="K31" s="126">
        <v>1.9420223372625212</v>
      </c>
      <c r="L31" s="172">
        <v>1.8833771350982804</v>
      </c>
      <c r="M31" s="125"/>
      <c r="N31" s="126"/>
      <c r="O31" s="126">
        <f t="shared" si="5"/>
        <v>1.9691334689091677</v>
      </c>
      <c r="P31" s="126">
        <f t="shared" si="6"/>
        <v>1.9159530081581553</v>
      </c>
      <c r="Q31" s="127">
        <f t="shared" si="7"/>
        <v>1.8627550522403029</v>
      </c>
      <c r="S31" s="197">
        <f t="shared" si="17"/>
        <v>6.6100000000000006E-2</v>
      </c>
      <c r="T31" s="102">
        <f t="shared" si="18"/>
        <v>3.9660000000000001E-2</v>
      </c>
      <c r="U31" s="104">
        <f t="shared" si="26"/>
        <v>2.6440000000000005E-2</v>
      </c>
      <c r="V31" s="54"/>
      <c r="W31" s="197">
        <f t="shared" si="19"/>
        <v>0.17</v>
      </c>
      <c r="X31" s="102">
        <f t="shared" si="20"/>
        <v>0.10200000000000001</v>
      </c>
      <c r="Y31" s="104">
        <f t="shared" si="21"/>
        <v>6.8000000000000005E-2</v>
      </c>
      <c r="Z31" s="54"/>
      <c r="AA31" s="198">
        <f t="shared" si="22"/>
        <v>1.27</v>
      </c>
      <c r="AB31" s="54"/>
      <c r="AC31" s="197">
        <f t="shared" si="23"/>
        <v>3.4999999999999996E-3</v>
      </c>
      <c r="AD31" s="102">
        <f t="shared" si="28"/>
        <v>2.0999999999999999E-3</v>
      </c>
      <c r="AE31" s="104">
        <f t="shared" si="12"/>
        <v>1.3999999999999998E-3</v>
      </c>
      <c r="AF31" s="54"/>
      <c r="AG31" s="197">
        <f t="shared" si="24"/>
        <v>2.1499999999999998E-2</v>
      </c>
      <c r="AH31" s="102">
        <f t="shared" si="29"/>
        <v>1.29E-2</v>
      </c>
      <c r="AI31" s="104">
        <f t="shared" si="14"/>
        <v>8.6E-3</v>
      </c>
      <c r="AJ31" s="54"/>
      <c r="AK31" s="197">
        <f t="shared" si="25"/>
        <v>2.7000000000000003E-2</v>
      </c>
      <c r="AL31" s="102">
        <f t="shared" si="30"/>
        <v>1.6200000000000003E-2</v>
      </c>
      <c r="AM31" s="104">
        <f t="shared" si="16"/>
        <v>1.0800000000000001E-2</v>
      </c>
      <c r="AO31" s="197">
        <f t="shared" si="4"/>
        <v>6.2E-2</v>
      </c>
      <c r="AP31" s="102">
        <v>3.7200000000000004E-2</v>
      </c>
      <c r="AQ31" s="104">
        <v>2.4799999999999996E-2</v>
      </c>
    </row>
    <row r="32" spans="2:43" ht="15" customHeight="1" x14ac:dyDescent="0.35">
      <c r="B32" s="26">
        <v>2045</v>
      </c>
      <c r="C32" s="122"/>
      <c r="D32" s="123"/>
      <c r="E32" s="123">
        <v>31.767499999999998</v>
      </c>
      <c r="F32" s="123">
        <v>30.8353</v>
      </c>
      <c r="G32" s="124">
        <v>29.907299999999999</v>
      </c>
      <c r="H32" s="171"/>
      <c r="I32" s="126"/>
      <c r="J32" s="126">
        <v>2.0397356773335757</v>
      </c>
      <c r="K32" s="126">
        <v>1.9737634776569803</v>
      </c>
      <c r="L32" s="172">
        <v>1.9084007030404342</v>
      </c>
      <c r="M32" s="125"/>
      <c r="N32" s="126"/>
      <c r="O32" s="126">
        <f t="shared" si="5"/>
        <v>2.0073843366182453</v>
      </c>
      <c r="P32" s="126">
        <f t="shared" si="6"/>
        <v>1.9473125273282645</v>
      </c>
      <c r="Q32" s="127">
        <f t="shared" si="7"/>
        <v>1.887547729755306</v>
      </c>
      <c r="S32" s="197">
        <f t="shared" si="17"/>
        <v>6.6100000000000006E-2</v>
      </c>
      <c r="T32" s="102">
        <f t="shared" si="18"/>
        <v>3.9660000000000001E-2</v>
      </c>
      <c r="U32" s="104">
        <f t="shared" si="26"/>
        <v>2.6440000000000005E-2</v>
      </c>
      <c r="V32" s="54"/>
      <c r="W32" s="197">
        <f t="shared" si="19"/>
        <v>0.17</v>
      </c>
      <c r="X32" s="102">
        <f t="shared" si="20"/>
        <v>0.10200000000000001</v>
      </c>
      <c r="Y32" s="104">
        <f t="shared" si="21"/>
        <v>6.8000000000000005E-2</v>
      </c>
      <c r="Z32" s="54"/>
      <c r="AA32" s="198">
        <f t="shared" si="22"/>
        <v>1.27</v>
      </c>
      <c r="AB32" s="54"/>
      <c r="AC32" s="197">
        <f t="shared" si="23"/>
        <v>3.4999999999999996E-3</v>
      </c>
      <c r="AD32" s="102">
        <f t="shared" si="28"/>
        <v>2.0999999999999999E-3</v>
      </c>
      <c r="AE32" s="104">
        <f t="shared" si="12"/>
        <v>1.3999999999999998E-3</v>
      </c>
      <c r="AF32" s="54"/>
      <c r="AG32" s="197">
        <f t="shared" si="24"/>
        <v>2.1499999999999998E-2</v>
      </c>
      <c r="AH32" s="102">
        <f t="shared" si="29"/>
        <v>1.29E-2</v>
      </c>
      <c r="AI32" s="104">
        <f t="shared" si="14"/>
        <v>8.6E-3</v>
      </c>
      <c r="AJ32" s="54"/>
      <c r="AK32" s="197">
        <f t="shared" si="25"/>
        <v>2.7000000000000003E-2</v>
      </c>
      <c r="AL32" s="102">
        <f t="shared" si="30"/>
        <v>1.6200000000000003E-2</v>
      </c>
      <c r="AM32" s="104">
        <f t="shared" si="16"/>
        <v>1.0800000000000001E-2</v>
      </c>
      <c r="AO32" s="197">
        <f t="shared" si="4"/>
        <v>6.2E-2</v>
      </c>
      <c r="AP32" s="102">
        <v>3.7200000000000004E-2</v>
      </c>
      <c r="AQ32" s="104">
        <v>2.4799999999999996E-2</v>
      </c>
    </row>
    <row r="33" spans="2:43" ht="15" customHeight="1" x14ac:dyDescent="0.35">
      <c r="B33" s="26">
        <v>2046</v>
      </c>
      <c r="C33" s="122"/>
      <c r="D33" s="123"/>
      <c r="E33" s="123">
        <v>32.383899999999997</v>
      </c>
      <c r="F33" s="123">
        <v>31.339300000000001</v>
      </c>
      <c r="G33" s="124">
        <v>30.3047</v>
      </c>
      <c r="H33" s="171"/>
      <c r="I33" s="126"/>
      <c r="J33" s="126">
        <v>2.079286573537241</v>
      </c>
      <c r="K33" s="126">
        <v>2.0060003025078861</v>
      </c>
      <c r="L33" s="172">
        <v>1.9337344120450048</v>
      </c>
      <c r="M33" s="125"/>
      <c r="N33" s="126"/>
      <c r="O33" s="126">
        <f t="shared" si="5"/>
        <v>2.04632749336752</v>
      </c>
      <c r="P33" s="126">
        <f t="shared" si="6"/>
        <v>1.9791362817987979</v>
      </c>
      <c r="Q33" s="127">
        <f t="shared" si="7"/>
        <v>1.9126229878745296</v>
      </c>
      <c r="S33" s="197">
        <f t="shared" si="17"/>
        <v>6.6100000000000006E-2</v>
      </c>
      <c r="T33" s="102">
        <f t="shared" si="18"/>
        <v>3.9660000000000001E-2</v>
      </c>
      <c r="U33" s="104">
        <f t="shared" si="26"/>
        <v>2.6440000000000005E-2</v>
      </c>
      <c r="V33" s="54"/>
      <c r="W33" s="197">
        <f t="shared" si="19"/>
        <v>0.17</v>
      </c>
      <c r="X33" s="102">
        <f t="shared" si="20"/>
        <v>0.10200000000000001</v>
      </c>
      <c r="Y33" s="104">
        <f t="shared" si="21"/>
        <v>6.8000000000000005E-2</v>
      </c>
      <c r="Z33" s="54"/>
      <c r="AA33" s="198">
        <f t="shared" si="22"/>
        <v>1.27</v>
      </c>
      <c r="AB33" s="54"/>
      <c r="AC33" s="197">
        <f t="shared" si="23"/>
        <v>3.4999999999999996E-3</v>
      </c>
      <c r="AD33" s="102">
        <f t="shared" si="28"/>
        <v>2.0999999999999999E-3</v>
      </c>
      <c r="AE33" s="104">
        <f t="shared" si="12"/>
        <v>1.3999999999999998E-3</v>
      </c>
      <c r="AF33" s="54"/>
      <c r="AG33" s="197">
        <f t="shared" si="24"/>
        <v>2.1499999999999998E-2</v>
      </c>
      <c r="AH33" s="102">
        <f t="shared" si="29"/>
        <v>1.29E-2</v>
      </c>
      <c r="AI33" s="104">
        <f t="shared" si="14"/>
        <v>8.6E-3</v>
      </c>
      <c r="AJ33" s="54"/>
      <c r="AK33" s="197">
        <f t="shared" si="25"/>
        <v>2.7000000000000003E-2</v>
      </c>
      <c r="AL33" s="102">
        <f t="shared" si="30"/>
        <v>1.6200000000000003E-2</v>
      </c>
      <c r="AM33" s="104">
        <f t="shared" si="16"/>
        <v>1.0800000000000001E-2</v>
      </c>
      <c r="AO33" s="197">
        <f t="shared" si="4"/>
        <v>6.2E-2</v>
      </c>
      <c r="AP33" s="102">
        <v>3.7200000000000004E-2</v>
      </c>
      <c r="AQ33" s="104">
        <v>2.4799999999999996E-2</v>
      </c>
    </row>
    <row r="34" spans="2:43" ht="15" customHeight="1" x14ac:dyDescent="0.35">
      <c r="B34" s="26">
        <v>2047</v>
      </c>
      <c r="C34" s="122"/>
      <c r="D34" s="123"/>
      <c r="E34" s="123">
        <v>33.011800000000001</v>
      </c>
      <c r="F34" s="123">
        <v>31.851199999999999</v>
      </c>
      <c r="G34" s="124">
        <v>30.707000000000001</v>
      </c>
      <c r="H34" s="171"/>
      <c r="I34" s="126"/>
      <c r="J34" s="126">
        <v>2.1196425675552737</v>
      </c>
      <c r="K34" s="126">
        <v>2.0388004047920654</v>
      </c>
      <c r="L34" s="172">
        <v>1.9594397272173578</v>
      </c>
      <c r="M34" s="125"/>
      <c r="N34" s="126"/>
      <c r="O34" s="126">
        <f t="shared" si="5"/>
        <v>2.0860125725402465</v>
      </c>
      <c r="P34" s="126">
        <f t="shared" si="6"/>
        <v>2.0114669862219157</v>
      </c>
      <c r="Q34" s="127">
        <f t="shared" si="7"/>
        <v>1.9380186312403969</v>
      </c>
      <c r="S34" s="197">
        <f t="shared" si="17"/>
        <v>6.6100000000000006E-2</v>
      </c>
      <c r="T34" s="102">
        <f t="shared" si="18"/>
        <v>3.9660000000000001E-2</v>
      </c>
      <c r="U34" s="104">
        <f t="shared" si="26"/>
        <v>2.6440000000000005E-2</v>
      </c>
      <c r="V34" s="54"/>
      <c r="W34" s="197">
        <f t="shared" si="19"/>
        <v>0.17</v>
      </c>
      <c r="X34" s="102">
        <f t="shared" si="20"/>
        <v>0.10200000000000001</v>
      </c>
      <c r="Y34" s="104">
        <f t="shared" si="21"/>
        <v>6.8000000000000005E-2</v>
      </c>
      <c r="Z34" s="54"/>
      <c r="AA34" s="198">
        <f t="shared" si="22"/>
        <v>1.27</v>
      </c>
      <c r="AB34" s="54"/>
      <c r="AC34" s="197">
        <f t="shared" si="23"/>
        <v>3.4999999999999996E-3</v>
      </c>
      <c r="AD34" s="102">
        <f t="shared" si="28"/>
        <v>2.0999999999999999E-3</v>
      </c>
      <c r="AE34" s="104">
        <f t="shared" si="12"/>
        <v>1.3999999999999998E-3</v>
      </c>
      <c r="AF34" s="54"/>
      <c r="AG34" s="197">
        <f t="shared" si="24"/>
        <v>2.1499999999999998E-2</v>
      </c>
      <c r="AH34" s="102">
        <f t="shared" si="29"/>
        <v>1.29E-2</v>
      </c>
      <c r="AI34" s="104">
        <f t="shared" si="14"/>
        <v>8.6E-3</v>
      </c>
      <c r="AJ34" s="54"/>
      <c r="AK34" s="197">
        <f t="shared" si="25"/>
        <v>2.7000000000000003E-2</v>
      </c>
      <c r="AL34" s="102">
        <f t="shared" si="30"/>
        <v>1.6200000000000003E-2</v>
      </c>
      <c r="AM34" s="104">
        <f t="shared" si="16"/>
        <v>1.0800000000000001E-2</v>
      </c>
      <c r="AO34" s="197">
        <f t="shared" si="4"/>
        <v>6.2E-2</v>
      </c>
      <c r="AP34" s="102">
        <v>3.7200000000000004E-2</v>
      </c>
      <c r="AQ34" s="104">
        <v>2.4799999999999996E-2</v>
      </c>
    </row>
    <row r="35" spans="2:43" ht="15" customHeight="1" x14ac:dyDescent="0.35">
      <c r="B35" s="26">
        <v>2048</v>
      </c>
      <c r="C35" s="122"/>
      <c r="D35" s="123"/>
      <c r="E35" s="123">
        <v>33.652500000000003</v>
      </c>
      <c r="F35" s="123">
        <v>32.372</v>
      </c>
      <c r="G35" s="124">
        <v>31.115200000000002</v>
      </c>
      <c r="H35" s="171"/>
      <c r="I35" s="126"/>
      <c r="J35" s="126">
        <v>2.160805805839908</v>
      </c>
      <c r="K35" s="126">
        <v>2.072159819222847</v>
      </c>
      <c r="L35" s="172">
        <v>1.9855087215730762</v>
      </c>
      <c r="M35" s="125"/>
      <c r="N35" s="126"/>
      <c r="O35" s="126">
        <f t="shared" si="5"/>
        <v>2.1265031072693796</v>
      </c>
      <c r="P35" s="126">
        <f t="shared" si="6"/>
        <v>2.0443603071971954</v>
      </c>
      <c r="Q35" s="127">
        <f t="shared" si="7"/>
        <v>1.9637845596099774</v>
      </c>
      <c r="S35" s="197">
        <f t="shared" si="17"/>
        <v>6.6100000000000006E-2</v>
      </c>
      <c r="T35" s="102">
        <f t="shared" si="18"/>
        <v>3.9660000000000001E-2</v>
      </c>
      <c r="U35" s="104">
        <f t="shared" si="26"/>
        <v>2.6440000000000005E-2</v>
      </c>
      <c r="V35" s="54"/>
      <c r="W35" s="197">
        <f t="shared" si="19"/>
        <v>0.17</v>
      </c>
      <c r="X35" s="102">
        <f t="shared" si="20"/>
        <v>0.10200000000000001</v>
      </c>
      <c r="Y35" s="104">
        <f t="shared" si="21"/>
        <v>6.8000000000000005E-2</v>
      </c>
      <c r="Z35" s="54"/>
      <c r="AA35" s="198">
        <f t="shared" si="22"/>
        <v>1.27</v>
      </c>
      <c r="AB35" s="54"/>
      <c r="AC35" s="197">
        <f t="shared" si="23"/>
        <v>3.4999999999999996E-3</v>
      </c>
      <c r="AD35" s="102">
        <f t="shared" si="28"/>
        <v>2.0999999999999999E-3</v>
      </c>
      <c r="AE35" s="104">
        <f t="shared" si="12"/>
        <v>1.3999999999999998E-3</v>
      </c>
      <c r="AF35" s="54"/>
      <c r="AG35" s="197">
        <f t="shared" si="24"/>
        <v>2.1499999999999998E-2</v>
      </c>
      <c r="AH35" s="102">
        <f t="shared" si="29"/>
        <v>1.29E-2</v>
      </c>
      <c r="AI35" s="104">
        <f t="shared" si="14"/>
        <v>8.6E-3</v>
      </c>
      <c r="AJ35" s="54"/>
      <c r="AK35" s="197">
        <f t="shared" si="25"/>
        <v>2.7000000000000003E-2</v>
      </c>
      <c r="AL35" s="102">
        <f t="shared" si="30"/>
        <v>1.6200000000000003E-2</v>
      </c>
      <c r="AM35" s="104">
        <f t="shared" si="16"/>
        <v>1.0800000000000001E-2</v>
      </c>
      <c r="AO35" s="197">
        <f t="shared" si="4"/>
        <v>6.2E-2</v>
      </c>
      <c r="AP35" s="102">
        <v>3.7200000000000004E-2</v>
      </c>
      <c r="AQ35" s="104">
        <v>2.4799999999999996E-2</v>
      </c>
    </row>
    <row r="36" spans="2:43" ht="15" customHeight="1" x14ac:dyDescent="0.35">
      <c r="B36" s="26">
        <v>2049</v>
      </c>
      <c r="C36" s="122"/>
      <c r="D36" s="123"/>
      <c r="E36" s="123">
        <v>34.305999999999997</v>
      </c>
      <c r="F36" s="123">
        <v>32.901699999999998</v>
      </c>
      <c r="G36" s="124">
        <v>31.529199999999999</v>
      </c>
      <c r="H36" s="171"/>
      <c r="I36" s="126"/>
      <c r="J36" s="126">
        <v>2.2028045014151099</v>
      </c>
      <c r="K36" s="126">
        <v>2.1060995809415952</v>
      </c>
      <c r="L36" s="172">
        <v>2.0119574846851465</v>
      </c>
      <c r="M36" s="125"/>
      <c r="N36" s="126"/>
      <c r="O36" s="126">
        <f t="shared" si="5"/>
        <v>2.1678055884357752</v>
      </c>
      <c r="P36" s="126">
        <f t="shared" si="6"/>
        <v>2.0778164461759716</v>
      </c>
      <c r="Q36" s="127">
        <f t="shared" si="7"/>
        <v>1.9899168487584213</v>
      </c>
      <c r="S36" s="197">
        <f t="shared" si="17"/>
        <v>6.6100000000000006E-2</v>
      </c>
      <c r="T36" s="102">
        <f t="shared" si="18"/>
        <v>3.9660000000000001E-2</v>
      </c>
      <c r="U36" s="104">
        <f t="shared" si="26"/>
        <v>2.6440000000000005E-2</v>
      </c>
      <c r="V36" s="54"/>
      <c r="W36" s="197">
        <f t="shared" si="19"/>
        <v>0.17</v>
      </c>
      <c r="X36" s="102">
        <f t="shared" si="20"/>
        <v>0.10200000000000001</v>
      </c>
      <c r="Y36" s="104">
        <f t="shared" si="21"/>
        <v>6.8000000000000005E-2</v>
      </c>
      <c r="Z36" s="54"/>
      <c r="AA36" s="198">
        <f t="shared" si="22"/>
        <v>1.27</v>
      </c>
      <c r="AB36" s="54"/>
      <c r="AC36" s="197">
        <f t="shared" si="23"/>
        <v>3.4999999999999996E-3</v>
      </c>
      <c r="AD36" s="102">
        <f t="shared" si="28"/>
        <v>2.0999999999999999E-3</v>
      </c>
      <c r="AE36" s="104">
        <f t="shared" si="12"/>
        <v>1.3999999999999998E-3</v>
      </c>
      <c r="AF36" s="54"/>
      <c r="AG36" s="197">
        <f t="shared" si="24"/>
        <v>2.1499999999999998E-2</v>
      </c>
      <c r="AH36" s="102">
        <f t="shared" si="29"/>
        <v>1.29E-2</v>
      </c>
      <c r="AI36" s="104">
        <f t="shared" si="14"/>
        <v>8.6E-3</v>
      </c>
      <c r="AJ36" s="54"/>
      <c r="AK36" s="197">
        <f t="shared" si="25"/>
        <v>2.7000000000000003E-2</v>
      </c>
      <c r="AL36" s="102">
        <f t="shared" si="30"/>
        <v>1.6200000000000003E-2</v>
      </c>
      <c r="AM36" s="104">
        <f t="shared" si="16"/>
        <v>1.0800000000000001E-2</v>
      </c>
      <c r="AO36" s="197">
        <f t="shared" si="4"/>
        <v>6.2E-2</v>
      </c>
      <c r="AP36" s="102">
        <v>3.7200000000000004E-2</v>
      </c>
      <c r="AQ36" s="104">
        <v>2.4799999999999996E-2</v>
      </c>
    </row>
    <row r="37" spans="2:43" ht="15" customHeight="1" x14ac:dyDescent="0.35">
      <c r="B37" s="26">
        <v>2050</v>
      </c>
      <c r="C37" s="122"/>
      <c r="D37" s="123"/>
      <c r="E37" s="123">
        <v>34.972799999999999</v>
      </c>
      <c r="F37" s="123">
        <v>33.440600000000003</v>
      </c>
      <c r="G37" s="124">
        <v>31.949200000000001</v>
      </c>
      <c r="H37" s="171"/>
      <c r="I37" s="126"/>
      <c r="J37" s="126">
        <v>2.2456048998461391</v>
      </c>
      <c r="K37" s="126">
        <v>2.1405812710292009</v>
      </c>
      <c r="L37" s="172">
        <v>2.038745172391589</v>
      </c>
      <c r="M37" s="125"/>
      <c r="N37" s="126"/>
      <c r="O37" s="126">
        <f t="shared" si="5"/>
        <v>2.2099379011536144</v>
      </c>
      <c r="P37" s="126">
        <f t="shared" si="6"/>
        <v>2.1118465292895294</v>
      </c>
      <c r="Q37" s="127">
        <f t="shared" si="7"/>
        <v>2.0164220993028867</v>
      </c>
      <c r="S37" s="197">
        <f t="shared" si="17"/>
        <v>6.6100000000000006E-2</v>
      </c>
      <c r="T37" s="102">
        <f t="shared" si="18"/>
        <v>3.9660000000000001E-2</v>
      </c>
      <c r="U37" s="104">
        <f t="shared" si="26"/>
        <v>2.6440000000000005E-2</v>
      </c>
      <c r="V37" s="54"/>
      <c r="W37" s="197">
        <f t="shared" si="19"/>
        <v>0.17</v>
      </c>
      <c r="X37" s="102">
        <f t="shared" si="20"/>
        <v>0.10200000000000001</v>
      </c>
      <c r="Y37" s="104">
        <f t="shared" si="21"/>
        <v>6.8000000000000005E-2</v>
      </c>
      <c r="Z37" s="54"/>
      <c r="AA37" s="198">
        <f t="shared" si="22"/>
        <v>1.27</v>
      </c>
      <c r="AB37" s="54"/>
      <c r="AC37" s="197">
        <f t="shared" si="23"/>
        <v>3.4999999999999996E-3</v>
      </c>
      <c r="AD37" s="102">
        <f t="shared" si="28"/>
        <v>2.0999999999999999E-3</v>
      </c>
      <c r="AE37" s="104">
        <f t="shared" si="12"/>
        <v>1.3999999999999998E-3</v>
      </c>
      <c r="AF37" s="54"/>
      <c r="AG37" s="197">
        <f t="shared" si="24"/>
        <v>2.1499999999999998E-2</v>
      </c>
      <c r="AH37" s="102">
        <f t="shared" si="29"/>
        <v>1.29E-2</v>
      </c>
      <c r="AI37" s="104">
        <f t="shared" si="14"/>
        <v>8.6E-3</v>
      </c>
      <c r="AJ37" s="54"/>
      <c r="AK37" s="197">
        <f t="shared" si="25"/>
        <v>2.7000000000000003E-2</v>
      </c>
      <c r="AL37" s="102">
        <f t="shared" si="30"/>
        <v>1.6200000000000003E-2</v>
      </c>
      <c r="AM37" s="104">
        <f t="shared" si="16"/>
        <v>1.0800000000000001E-2</v>
      </c>
      <c r="AO37" s="197">
        <f t="shared" si="4"/>
        <v>6.2E-2</v>
      </c>
      <c r="AP37" s="102">
        <v>3.7200000000000004E-2</v>
      </c>
      <c r="AQ37" s="104">
        <v>2.4799999999999996E-2</v>
      </c>
    </row>
    <row r="38" spans="2:43" ht="15" customHeight="1" x14ac:dyDescent="0.35">
      <c r="B38" s="26">
        <v>2051</v>
      </c>
      <c r="C38" s="122"/>
      <c r="D38" s="123"/>
      <c r="E38" s="123">
        <v>35.652299999999997</v>
      </c>
      <c r="F38" s="123">
        <v>33.988100000000003</v>
      </c>
      <c r="G38" s="124">
        <v>32.374600000000001</v>
      </c>
      <c r="H38" s="171"/>
      <c r="I38" s="126"/>
      <c r="J38" s="126">
        <v>2.2892369082110857</v>
      </c>
      <c r="K38" s="126">
        <v>2.1756295486813237</v>
      </c>
      <c r="L38" s="172">
        <v>2.065889517839619</v>
      </c>
      <c r="M38" s="125"/>
      <c r="N38" s="126"/>
      <c r="O38" s="126">
        <f t="shared" si="5"/>
        <v>2.2528769012402972</v>
      </c>
      <c r="P38" s="126">
        <f t="shared" si="6"/>
        <v>2.1464226506378883</v>
      </c>
      <c r="Q38" s="127">
        <f t="shared" si="7"/>
        <v>2.0432692299662607</v>
      </c>
      <c r="S38" s="197">
        <f t="shared" si="17"/>
        <v>6.6100000000000006E-2</v>
      </c>
      <c r="T38" s="102">
        <f t="shared" si="18"/>
        <v>3.9660000000000001E-2</v>
      </c>
      <c r="U38" s="104">
        <f t="shared" si="26"/>
        <v>2.6440000000000005E-2</v>
      </c>
      <c r="V38" s="54"/>
      <c r="W38" s="197">
        <f t="shared" si="19"/>
        <v>0.17</v>
      </c>
      <c r="X38" s="102">
        <f t="shared" si="20"/>
        <v>0.10200000000000001</v>
      </c>
      <c r="Y38" s="104">
        <f t="shared" si="21"/>
        <v>6.8000000000000005E-2</v>
      </c>
      <c r="Z38" s="54"/>
      <c r="AA38" s="198">
        <f t="shared" si="22"/>
        <v>1.27</v>
      </c>
      <c r="AB38" s="54"/>
      <c r="AC38" s="197">
        <f t="shared" si="23"/>
        <v>3.4999999999999996E-3</v>
      </c>
      <c r="AD38" s="102">
        <f t="shared" si="28"/>
        <v>2.0999999999999999E-3</v>
      </c>
      <c r="AE38" s="104">
        <f t="shared" si="12"/>
        <v>1.3999999999999998E-3</v>
      </c>
      <c r="AF38" s="54"/>
      <c r="AG38" s="197">
        <f t="shared" si="24"/>
        <v>2.1499999999999998E-2</v>
      </c>
      <c r="AH38" s="102">
        <f t="shared" si="29"/>
        <v>1.29E-2</v>
      </c>
      <c r="AI38" s="104">
        <f t="shared" si="14"/>
        <v>8.6E-3</v>
      </c>
      <c r="AJ38" s="54"/>
      <c r="AK38" s="197">
        <f t="shared" si="25"/>
        <v>2.7000000000000003E-2</v>
      </c>
      <c r="AL38" s="102">
        <f t="shared" si="30"/>
        <v>1.6200000000000003E-2</v>
      </c>
      <c r="AM38" s="104">
        <f t="shared" si="16"/>
        <v>1.0800000000000001E-2</v>
      </c>
      <c r="AO38" s="197">
        <f t="shared" si="4"/>
        <v>6.2E-2</v>
      </c>
      <c r="AP38" s="102">
        <v>3.7200000000000004E-2</v>
      </c>
      <c r="AQ38" s="104">
        <v>2.4799999999999996E-2</v>
      </c>
    </row>
    <row r="39" spans="2:43" ht="15" customHeight="1" x14ac:dyDescent="0.35">
      <c r="B39" s="26">
        <v>2052</v>
      </c>
      <c r="C39" s="122"/>
      <c r="D39" s="123"/>
      <c r="E39" s="123">
        <v>36.344999999999999</v>
      </c>
      <c r="F39" s="123">
        <v>34.544600000000003</v>
      </c>
      <c r="G39" s="124">
        <v>32.805599999999998</v>
      </c>
      <c r="H39" s="171"/>
      <c r="I39" s="126"/>
      <c r="J39" s="126">
        <v>2.3337166846558444</v>
      </c>
      <c r="K39" s="126">
        <v>2.2112477117404428</v>
      </c>
      <c r="L39" s="172">
        <v>2.0933952696565172</v>
      </c>
      <c r="M39" s="125"/>
      <c r="N39" s="126"/>
      <c r="O39" s="126">
        <f t="shared" si="5"/>
        <v>2.2966502042852124</v>
      </c>
      <c r="P39" s="126">
        <f t="shared" si="6"/>
        <v>2.1815659091911765</v>
      </c>
      <c r="Q39" s="127">
        <f t="shared" si="7"/>
        <v>2.0704738098091018</v>
      </c>
      <c r="S39" s="197">
        <f t="shared" si="17"/>
        <v>6.6100000000000006E-2</v>
      </c>
      <c r="T39" s="102">
        <f t="shared" si="18"/>
        <v>3.9660000000000001E-2</v>
      </c>
      <c r="U39" s="104">
        <f t="shared" si="26"/>
        <v>2.6440000000000005E-2</v>
      </c>
      <c r="V39" s="54"/>
      <c r="W39" s="197">
        <f t="shared" si="19"/>
        <v>0.17</v>
      </c>
      <c r="X39" s="102">
        <f t="shared" si="20"/>
        <v>0.10200000000000001</v>
      </c>
      <c r="Y39" s="104">
        <f t="shared" si="21"/>
        <v>6.8000000000000005E-2</v>
      </c>
      <c r="Z39" s="54"/>
      <c r="AA39" s="198">
        <f t="shared" si="22"/>
        <v>1.27</v>
      </c>
      <c r="AB39" s="54"/>
      <c r="AC39" s="197">
        <f t="shared" si="23"/>
        <v>3.4999999999999996E-3</v>
      </c>
      <c r="AD39" s="102">
        <f t="shared" si="28"/>
        <v>2.0999999999999999E-3</v>
      </c>
      <c r="AE39" s="104">
        <f t="shared" si="12"/>
        <v>1.3999999999999998E-3</v>
      </c>
      <c r="AF39" s="54"/>
      <c r="AG39" s="197">
        <f t="shared" si="24"/>
        <v>2.1499999999999998E-2</v>
      </c>
      <c r="AH39" s="102">
        <f t="shared" si="29"/>
        <v>1.29E-2</v>
      </c>
      <c r="AI39" s="104">
        <f t="shared" si="14"/>
        <v>8.6E-3</v>
      </c>
      <c r="AJ39" s="54"/>
      <c r="AK39" s="197">
        <f t="shared" si="25"/>
        <v>2.7000000000000003E-2</v>
      </c>
      <c r="AL39" s="102">
        <f t="shared" si="30"/>
        <v>1.6200000000000003E-2</v>
      </c>
      <c r="AM39" s="104">
        <f t="shared" si="16"/>
        <v>1.0800000000000001E-2</v>
      </c>
      <c r="AO39" s="197">
        <f t="shared" si="4"/>
        <v>6.2E-2</v>
      </c>
      <c r="AP39" s="102">
        <v>3.7200000000000004E-2</v>
      </c>
      <c r="AQ39" s="104">
        <v>2.4799999999999996E-2</v>
      </c>
    </row>
    <row r="40" spans="2:43" ht="15" customHeight="1" x14ac:dyDescent="0.35">
      <c r="B40" s="26">
        <v>2053</v>
      </c>
      <c r="C40" s="122"/>
      <c r="D40" s="123"/>
      <c r="E40" s="123">
        <v>37.051200000000001</v>
      </c>
      <c r="F40" s="123">
        <v>35.110100000000003</v>
      </c>
      <c r="G40" s="124">
        <v>33.242400000000004</v>
      </c>
      <c r="H40" s="171"/>
      <c r="I40" s="126"/>
      <c r="J40" s="126">
        <v>2.3790607012784015</v>
      </c>
      <c r="K40" s="126">
        <v>2.2474007010087385</v>
      </c>
      <c r="L40" s="172">
        <v>2.1212672396939349</v>
      </c>
      <c r="M40" s="125"/>
      <c r="N40" s="126"/>
      <c r="O40" s="126">
        <f t="shared" si="5"/>
        <v>2.3412740207596041</v>
      </c>
      <c r="P40" s="126">
        <f t="shared" si="6"/>
        <v>2.2172732099518253</v>
      </c>
      <c r="Q40" s="127">
        <f t="shared" si="7"/>
        <v>2.0980405979960866</v>
      </c>
      <c r="S40" s="197">
        <f t="shared" si="17"/>
        <v>6.6100000000000006E-2</v>
      </c>
      <c r="T40" s="102">
        <f t="shared" si="18"/>
        <v>3.9660000000000001E-2</v>
      </c>
      <c r="U40" s="104">
        <f t="shared" si="26"/>
        <v>2.6440000000000005E-2</v>
      </c>
      <c r="V40" s="54"/>
      <c r="W40" s="197">
        <f t="shared" si="19"/>
        <v>0.17</v>
      </c>
      <c r="X40" s="102">
        <f t="shared" si="20"/>
        <v>0.10200000000000001</v>
      </c>
      <c r="Y40" s="104">
        <f t="shared" si="21"/>
        <v>6.8000000000000005E-2</v>
      </c>
      <c r="Z40" s="54"/>
      <c r="AA40" s="198">
        <f t="shared" si="22"/>
        <v>1.27</v>
      </c>
      <c r="AB40" s="54"/>
      <c r="AC40" s="197">
        <f t="shared" si="23"/>
        <v>3.4999999999999996E-3</v>
      </c>
      <c r="AD40" s="102">
        <f t="shared" si="28"/>
        <v>2.0999999999999999E-3</v>
      </c>
      <c r="AE40" s="104">
        <f t="shared" si="12"/>
        <v>1.3999999999999998E-3</v>
      </c>
      <c r="AF40" s="54"/>
      <c r="AG40" s="197">
        <f t="shared" si="24"/>
        <v>2.1499999999999998E-2</v>
      </c>
      <c r="AH40" s="102">
        <f t="shared" si="29"/>
        <v>1.29E-2</v>
      </c>
      <c r="AI40" s="104">
        <f t="shared" si="14"/>
        <v>8.6E-3</v>
      </c>
      <c r="AJ40" s="54"/>
      <c r="AK40" s="197">
        <f t="shared" si="25"/>
        <v>2.7000000000000003E-2</v>
      </c>
      <c r="AL40" s="102">
        <f t="shared" si="30"/>
        <v>1.6200000000000003E-2</v>
      </c>
      <c r="AM40" s="104">
        <f t="shared" si="16"/>
        <v>1.0800000000000001E-2</v>
      </c>
      <c r="AO40" s="197">
        <f t="shared" si="4"/>
        <v>6.2E-2</v>
      </c>
      <c r="AP40" s="102">
        <v>3.7200000000000004E-2</v>
      </c>
      <c r="AQ40" s="104">
        <v>2.4799999999999996E-2</v>
      </c>
    </row>
    <row r="41" spans="2:43" ht="15" customHeight="1" x14ac:dyDescent="0.35">
      <c r="B41" s="26">
        <v>2054</v>
      </c>
      <c r="C41" s="122"/>
      <c r="D41" s="123"/>
      <c r="E41" s="123">
        <v>37.771099999999997</v>
      </c>
      <c r="F41" s="123">
        <v>35.684100000000001</v>
      </c>
      <c r="G41" s="124">
        <v>33.685000000000002</v>
      </c>
      <c r="H41" s="171"/>
      <c r="I41" s="126"/>
      <c r="J41" s="126">
        <v>2.4252857502289125</v>
      </c>
      <c r="K41" s="126">
        <v>2.2840909862982754</v>
      </c>
      <c r="L41" s="172">
        <v>2.1495103038696777</v>
      </c>
      <c r="M41" s="125"/>
      <c r="N41" s="126"/>
      <c r="O41" s="126">
        <f t="shared" si="5"/>
        <v>2.3867648761034865</v>
      </c>
      <c r="P41" s="126">
        <f t="shared" si="6"/>
        <v>2.2535157485569943</v>
      </c>
      <c r="Q41" s="127">
        <f t="shared" si="7"/>
        <v>2.1259744170565589</v>
      </c>
      <c r="S41" s="197">
        <f t="shared" si="17"/>
        <v>6.6100000000000006E-2</v>
      </c>
      <c r="T41" s="102">
        <f t="shared" si="18"/>
        <v>3.9660000000000001E-2</v>
      </c>
      <c r="U41" s="104">
        <f t="shared" si="26"/>
        <v>2.6440000000000005E-2</v>
      </c>
      <c r="V41" s="54"/>
      <c r="W41" s="197">
        <f t="shared" si="19"/>
        <v>0.17</v>
      </c>
      <c r="X41" s="102">
        <f t="shared" si="20"/>
        <v>0.10200000000000001</v>
      </c>
      <c r="Y41" s="104">
        <f t="shared" si="21"/>
        <v>6.8000000000000005E-2</v>
      </c>
      <c r="Z41" s="54"/>
      <c r="AA41" s="198">
        <f t="shared" si="22"/>
        <v>1.27</v>
      </c>
      <c r="AB41" s="54"/>
      <c r="AC41" s="197">
        <f t="shared" si="23"/>
        <v>3.4999999999999996E-3</v>
      </c>
      <c r="AD41" s="102">
        <f t="shared" si="28"/>
        <v>2.0999999999999999E-3</v>
      </c>
      <c r="AE41" s="104">
        <f t="shared" si="12"/>
        <v>1.3999999999999998E-3</v>
      </c>
      <c r="AF41" s="54"/>
      <c r="AG41" s="197">
        <f t="shared" si="24"/>
        <v>2.1499999999999998E-2</v>
      </c>
      <c r="AH41" s="102">
        <f t="shared" si="29"/>
        <v>1.29E-2</v>
      </c>
      <c r="AI41" s="104">
        <f t="shared" si="14"/>
        <v>8.6E-3</v>
      </c>
      <c r="AJ41" s="54"/>
      <c r="AK41" s="197">
        <f t="shared" si="25"/>
        <v>2.7000000000000003E-2</v>
      </c>
      <c r="AL41" s="102">
        <f t="shared" si="30"/>
        <v>1.6200000000000003E-2</v>
      </c>
      <c r="AM41" s="104">
        <f t="shared" si="16"/>
        <v>1.0800000000000001E-2</v>
      </c>
      <c r="AO41" s="197">
        <f t="shared" si="4"/>
        <v>6.2E-2</v>
      </c>
      <c r="AP41" s="102">
        <v>3.7200000000000004E-2</v>
      </c>
      <c r="AQ41" s="104">
        <v>2.4799999999999996E-2</v>
      </c>
    </row>
    <row r="42" spans="2:43" ht="15" customHeight="1" x14ac:dyDescent="0.35">
      <c r="B42" s="26">
        <v>2055</v>
      </c>
      <c r="C42" s="122"/>
      <c r="D42" s="123"/>
      <c r="E42" s="123">
        <v>38.505000000000003</v>
      </c>
      <c r="F42" s="123">
        <v>36.2667</v>
      </c>
      <c r="G42" s="124">
        <v>34.133499999999998</v>
      </c>
      <c r="H42" s="171"/>
      <c r="I42" s="126"/>
      <c r="J42" s="126">
        <v>2.4724089499283006</v>
      </c>
      <c r="K42" s="126">
        <v>2.3213194913339863</v>
      </c>
      <c r="L42" s="172">
        <v>2.1781294030206979</v>
      </c>
      <c r="M42" s="125"/>
      <c r="N42" s="126"/>
      <c r="O42" s="126">
        <f t="shared" si="5"/>
        <v>2.4331396168454775</v>
      </c>
      <c r="P42" s="126">
        <f t="shared" si="6"/>
        <v>2.2902957371375607</v>
      </c>
      <c r="Q42" s="127">
        <f t="shared" si="7"/>
        <v>2.1542801537281808</v>
      </c>
      <c r="S42" s="197">
        <f t="shared" si="17"/>
        <v>6.6100000000000006E-2</v>
      </c>
      <c r="T42" s="102">
        <f t="shared" si="18"/>
        <v>3.9660000000000001E-2</v>
      </c>
      <c r="U42" s="104">
        <f t="shared" si="26"/>
        <v>2.6440000000000005E-2</v>
      </c>
      <c r="V42" s="54"/>
      <c r="W42" s="197">
        <f t="shared" si="19"/>
        <v>0.17</v>
      </c>
      <c r="X42" s="102">
        <f t="shared" si="20"/>
        <v>0.10200000000000001</v>
      </c>
      <c r="Y42" s="104">
        <f t="shared" si="21"/>
        <v>6.8000000000000005E-2</v>
      </c>
      <c r="Z42" s="54"/>
      <c r="AA42" s="198">
        <f t="shared" si="22"/>
        <v>1.27</v>
      </c>
      <c r="AB42" s="54"/>
      <c r="AC42" s="197">
        <f t="shared" si="23"/>
        <v>3.4999999999999996E-3</v>
      </c>
      <c r="AD42" s="102">
        <f t="shared" si="28"/>
        <v>2.0999999999999999E-3</v>
      </c>
      <c r="AE42" s="104">
        <f t="shared" si="12"/>
        <v>1.3999999999999998E-3</v>
      </c>
      <c r="AF42" s="54"/>
      <c r="AG42" s="197">
        <f t="shared" si="24"/>
        <v>2.1499999999999998E-2</v>
      </c>
      <c r="AH42" s="102">
        <f t="shared" si="29"/>
        <v>1.29E-2</v>
      </c>
      <c r="AI42" s="104">
        <f t="shared" si="14"/>
        <v>8.6E-3</v>
      </c>
      <c r="AJ42" s="54"/>
      <c r="AK42" s="197">
        <f t="shared" si="25"/>
        <v>2.7000000000000003E-2</v>
      </c>
      <c r="AL42" s="102">
        <f t="shared" si="30"/>
        <v>1.6200000000000003E-2</v>
      </c>
      <c r="AM42" s="104">
        <f t="shared" si="16"/>
        <v>1.0800000000000001E-2</v>
      </c>
      <c r="AO42" s="197">
        <f t="shared" si="4"/>
        <v>6.2E-2</v>
      </c>
      <c r="AP42" s="102">
        <v>3.7200000000000004E-2</v>
      </c>
      <c r="AQ42" s="104">
        <v>2.4799999999999996E-2</v>
      </c>
    </row>
    <row r="43" spans="2:43" ht="15" customHeight="1" x14ac:dyDescent="0.35">
      <c r="B43" s="26">
        <v>2056</v>
      </c>
      <c r="C43" s="122"/>
      <c r="D43" s="123"/>
      <c r="E43" s="123">
        <v>39.2532</v>
      </c>
      <c r="F43" s="123">
        <v>36.857799999999997</v>
      </c>
      <c r="G43" s="124">
        <v>34.588000000000001</v>
      </c>
      <c r="H43" s="171"/>
      <c r="I43" s="126"/>
      <c r="J43" s="126">
        <v>2.5204477514076844</v>
      </c>
      <c r="K43" s="126">
        <v>2.3590580087035544</v>
      </c>
      <c r="L43" s="172">
        <v>2.2071295437674441</v>
      </c>
      <c r="M43" s="125"/>
      <c r="N43" s="126"/>
      <c r="O43" s="126">
        <f t="shared" si="5"/>
        <v>2.4804154168415313</v>
      </c>
      <c r="P43" s="126">
        <f t="shared" si="6"/>
        <v>2.3276092442289142</v>
      </c>
      <c r="Q43" s="127">
        <f t="shared" si="7"/>
        <v>2.1829627598118222</v>
      </c>
      <c r="S43" s="197">
        <f t="shared" si="17"/>
        <v>6.6100000000000006E-2</v>
      </c>
      <c r="T43" s="102">
        <f t="shared" si="18"/>
        <v>3.9660000000000001E-2</v>
      </c>
      <c r="U43" s="104">
        <f t="shared" si="26"/>
        <v>2.6440000000000005E-2</v>
      </c>
      <c r="V43" s="54"/>
      <c r="W43" s="197">
        <f t="shared" si="19"/>
        <v>0.17</v>
      </c>
      <c r="X43" s="102">
        <f t="shared" si="20"/>
        <v>0.10200000000000001</v>
      </c>
      <c r="Y43" s="104">
        <f t="shared" si="21"/>
        <v>6.8000000000000005E-2</v>
      </c>
      <c r="Z43" s="54"/>
      <c r="AA43" s="198">
        <f t="shared" si="22"/>
        <v>1.27</v>
      </c>
      <c r="AB43" s="54"/>
      <c r="AC43" s="197">
        <f t="shared" si="23"/>
        <v>3.4999999999999996E-3</v>
      </c>
      <c r="AD43" s="102">
        <f t="shared" si="28"/>
        <v>2.0999999999999999E-3</v>
      </c>
      <c r="AE43" s="104">
        <f t="shared" si="12"/>
        <v>1.3999999999999998E-3</v>
      </c>
      <c r="AF43" s="54"/>
      <c r="AG43" s="197">
        <f t="shared" si="24"/>
        <v>2.1499999999999998E-2</v>
      </c>
      <c r="AH43" s="102">
        <f t="shared" si="29"/>
        <v>1.29E-2</v>
      </c>
      <c r="AI43" s="104">
        <f t="shared" si="14"/>
        <v>8.6E-3</v>
      </c>
      <c r="AJ43" s="54"/>
      <c r="AK43" s="197">
        <f t="shared" si="25"/>
        <v>2.7000000000000003E-2</v>
      </c>
      <c r="AL43" s="102">
        <f t="shared" si="30"/>
        <v>1.6200000000000003E-2</v>
      </c>
      <c r="AM43" s="104">
        <f t="shared" si="16"/>
        <v>1.0800000000000001E-2</v>
      </c>
      <c r="AO43" s="197">
        <f t="shared" si="4"/>
        <v>6.2E-2</v>
      </c>
      <c r="AP43" s="102">
        <v>3.7200000000000004E-2</v>
      </c>
      <c r="AQ43" s="104">
        <v>2.4799999999999996E-2</v>
      </c>
    </row>
    <row r="44" spans="2:43" ht="15" customHeight="1" x14ac:dyDescent="0.35">
      <c r="B44" s="26">
        <v>2057</v>
      </c>
      <c r="C44" s="122"/>
      <c r="D44" s="123"/>
      <c r="E44" s="123">
        <v>40.015900000000002</v>
      </c>
      <c r="F44" s="123">
        <v>37.457000000000001</v>
      </c>
      <c r="G44" s="124">
        <v>35.048499999999997</v>
      </c>
      <c r="H44" s="171"/>
      <c r="I44" s="126"/>
      <c r="J44" s="126">
        <v>2.5694199447709809</v>
      </c>
      <c r="K44" s="126">
        <v>2.39730059462874</v>
      </c>
      <c r="L44" s="172">
        <v>2.2365157993897182</v>
      </c>
      <c r="M44" s="125"/>
      <c r="N44" s="126"/>
      <c r="O44" s="126">
        <f t="shared" si="5"/>
        <v>2.5286097836349004</v>
      </c>
      <c r="P44" s="126">
        <f t="shared" si="6"/>
        <v>2.3654317730244188</v>
      </c>
      <c r="Q44" s="127">
        <f t="shared" si="7"/>
        <v>2.2120272530378231</v>
      </c>
      <c r="S44" s="197">
        <f t="shared" si="17"/>
        <v>6.6100000000000006E-2</v>
      </c>
      <c r="T44" s="102">
        <f t="shared" si="18"/>
        <v>3.9660000000000001E-2</v>
      </c>
      <c r="U44" s="104">
        <f t="shared" si="26"/>
        <v>2.6440000000000005E-2</v>
      </c>
      <c r="V44" s="54"/>
      <c r="W44" s="197">
        <f t="shared" si="19"/>
        <v>0.17</v>
      </c>
      <c r="X44" s="102">
        <f t="shared" si="20"/>
        <v>0.10200000000000001</v>
      </c>
      <c r="Y44" s="104">
        <f t="shared" si="21"/>
        <v>6.8000000000000005E-2</v>
      </c>
      <c r="Z44" s="54"/>
      <c r="AA44" s="198">
        <f t="shared" si="22"/>
        <v>1.27</v>
      </c>
      <c r="AB44" s="54"/>
      <c r="AC44" s="197">
        <f t="shared" si="23"/>
        <v>3.4999999999999996E-3</v>
      </c>
      <c r="AD44" s="102">
        <f t="shared" si="28"/>
        <v>2.0999999999999999E-3</v>
      </c>
      <c r="AE44" s="104">
        <f t="shared" si="12"/>
        <v>1.3999999999999998E-3</v>
      </c>
      <c r="AF44" s="54"/>
      <c r="AG44" s="197">
        <f t="shared" si="24"/>
        <v>2.1499999999999998E-2</v>
      </c>
      <c r="AH44" s="102">
        <f t="shared" si="29"/>
        <v>1.29E-2</v>
      </c>
      <c r="AI44" s="104">
        <f t="shared" si="14"/>
        <v>8.6E-3</v>
      </c>
      <c r="AJ44" s="54"/>
      <c r="AK44" s="197">
        <f t="shared" si="25"/>
        <v>2.7000000000000003E-2</v>
      </c>
      <c r="AL44" s="102">
        <f t="shared" si="30"/>
        <v>1.6200000000000003E-2</v>
      </c>
      <c r="AM44" s="104">
        <f t="shared" si="16"/>
        <v>1.0800000000000001E-2</v>
      </c>
      <c r="AO44" s="197">
        <f t="shared" si="4"/>
        <v>6.2E-2</v>
      </c>
      <c r="AP44" s="102">
        <v>3.7200000000000004E-2</v>
      </c>
      <c r="AQ44" s="104">
        <v>2.4799999999999996E-2</v>
      </c>
    </row>
    <row r="45" spans="2:43" ht="15" customHeight="1" x14ac:dyDescent="0.35">
      <c r="B45" s="26">
        <v>2058</v>
      </c>
      <c r="C45" s="122"/>
      <c r="D45" s="123"/>
      <c r="E45" s="123">
        <v>40.793399999999998</v>
      </c>
      <c r="F45" s="123">
        <v>38.0642</v>
      </c>
      <c r="G45" s="124">
        <v>35.515099999999997</v>
      </c>
      <c r="H45" s="171"/>
      <c r="I45" s="126"/>
      <c r="J45" s="126">
        <v>2.6193436657830742</v>
      </c>
      <c r="K45" s="126">
        <v>2.4360931292255268</v>
      </c>
      <c r="L45" s="172">
        <v>2.2662933107141945</v>
      </c>
      <c r="M45" s="125"/>
      <c r="N45" s="126"/>
      <c r="O45" s="126">
        <f t="shared" si="5"/>
        <v>2.5777405649396634</v>
      </c>
      <c r="P45" s="126">
        <f t="shared" si="6"/>
        <v>2.403766017061538</v>
      </c>
      <c r="Q45" s="127">
        <f t="shared" si="7"/>
        <v>2.2414787179437976</v>
      </c>
      <c r="S45" s="197">
        <f t="shared" si="17"/>
        <v>6.6100000000000006E-2</v>
      </c>
      <c r="T45" s="102">
        <f t="shared" si="18"/>
        <v>3.9660000000000001E-2</v>
      </c>
      <c r="U45" s="104">
        <f t="shared" si="26"/>
        <v>2.6440000000000005E-2</v>
      </c>
      <c r="V45" s="54"/>
      <c r="W45" s="197">
        <f t="shared" si="19"/>
        <v>0.17</v>
      </c>
      <c r="X45" s="102">
        <f t="shared" si="20"/>
        <v>0.10200000000000001</v>
      </c>
      <c r="Y45" s="104">
        <f t="shared" si="21"/>
        <v>6.8000000000000005E-2</v>
      </c>
      <c r="Z45" s="54"/>
      <c r="AA45" s="198">
        <f t="shared" si="22"/>
        <v>1.27</v>
      </c>
      <c r="AB45" s="54"/>
      <c r="AC45" s="197">
        <f t="shared" si="23"/>
        <v>3.4999999999999996E-3</v>
      </c>
      <c r="AD45" s="102">
        <f t="shared" si="28"/>
        <v>2.0999999999999999E-3</v>
      </c>
      <c r="AE45" s="104">
        <f t="shared" si="12"/>
        <v>1.3999999999999998E-3</v>
      </c>
      <c r="AF45" s="54"/>
      <c r="AG45" s="197">
        <f t="shared" si="24"/>
        <v>2.1499999999999998E-2</v>
      </c>
      <c r="AH45" s="102">
        <f t="shared" si="29"/>
        <v>1.29E-2</v>
      </c>
      <c r="AI45" s="104">
        <f t="shared" si="14"/>
        <v>8.6E-3</v>
      </c>
      <c r="AJ45" s="54"/>
      <c r="AK45" s="197">
        <f t="shared" si="25"/>
        <v>2.7000000000000003E-2</v>
      </c>
      <c r="AL45" s="102">
        <f t="shared" si="30"/>
        <v>1.6200000000000003E-2</v>
      </c>
      <c r="AM45" s="104">
        <f t="shared" si="16"/>
        <v>1.0800000000000001E-2</v>
      </c>
      <c r="AO45" s="197">
        <f t="shared" si="4"/>
        <v>6.2E-2</v>
      </c>
      <c r="AP45" s="102">
        <v>3.7200000000000004E-2</v>
      </c>
      <c r="AQ45" s="104">
        <v>2.4799999999999996E-2</v>
      </c>
    </row>
    <row r="46" spans="2:43" ht="15" customHeight="1" x14ac:dyDescent="0.35">
      <c r="B46" s="26">
        <v>2059</v>
      </c>
      <c r="C46" s="122"/>
      <c r="D46" s="123"/>
      <c r="E46" s="123">
        <v>41.585999999999999</v>
      </c>
      <c r="F46" s="123">
        <v>38.680100000000003</v>
      </c>
      <c r="G46" s="124">
        <v>35.988</v>
      </c>
      <c r="H46" s="171"/>
      <c r="I46" s="126"/>
      <c r="J46" s="126">
        <v>2.6702374025859941</v>
      </c>
      <c r="K46" s="126">
        <v>2.4754558198491456</v>
      </c>
      <c r="L46" s="172">
        <v>2.2964672870137544</v>
      </c>
      <c r="M46" s="125"/>
      <c r="N46" s="126"/>
      <c r="O46" s="126">
        <f t="shared" si="5"/>
        <v>2.6278259552502274</v>
      </c>
      <c r="P46" s="126">
        <f t="shared" si="6"/>
        <v>2.4426535776627967</v>
      </c>
      <c r="Q46" s="127">
        <f t="shared" si="7"/>
        <v>2.2713223067641213</v>
      </c>
      <c r="S46" s="197">
        <f t="shared" si="17"/>
        <v>6.6100000000000006E-2</v>
      </c>
      <c r="T46" s="102">
        <f t="shared" si="18"/>
        <v>3.9660000000000001E-2</v>
      </c>
      <c r="U46" s="104">
        <f t="shared" si="26"/>
        <v>2.6440000000000005E-2</v>
      </c>
      <c r="V46" s="54"/>
      <c r="W46" s="197">
        <f t="shared" si="19"/>
        <v>0.17</v>
      </c>
      <c r="X46" s="102">
        <f t="shared" si="20"/>
        <v>0.10200000000000001</v>
      </c>
      <c r="Y46" s="104">
        <f t="shared" si="21"/>
        <v>6.8000000000000005E-2</v>
      </c>
      <c r="Z46" s="54"/>
      <c r="AA46" s="198">
        <f t="shared" si="22"/>
        <v>1.27</v>
      </c>
      <c r="AB46" s="54"/>
      <c r="AC46" s="197">
        <f t="shared" si="23"/>
        <v>3.4999999999999996E-3</v>
      </c>
      <c r="AD46" s="102">
        <f t="shared" si="28"/>
        <v>2.0999999999999999E-3</v>
      </c>
      <c r="AE46" s="104">
        <f t="shared" si="12"/>
        <v>1.3999999999999998E-3</v>
      </c>
      <c r="AF46" s="54"/>
      <c r="AG46" s="197">
        <f t="shared" si="24"/>
        <v>2.1499999999999998E-2</v>
      </c>
      <c r="AH46" s="102">
        <f t="shared" si="29"/>
        <v>1.29E-2</v>
      </c>
      <c r="AI46" s="104">
        <f t="shared" si="14"/>
        <v>8.6E-3</v>
      </c>
      <c r="AJ46" s="54"/>
      <c r="AK46" s="197">
        <f t="shared" si="25"/>
        <v>2.7000000000000003E-2</v>
      </c>
      <c r="AL46" s="102">
        <f t="shared" si="30"/>
        <v>1.6200000000000003E-2</v>
      </c>
      <c r="AM46" s="104">
        <f t="shared" si="16"/>
        <v>1.0800000000000001E-2</v>
      </c>
      <c r="AO46" s="197">
        <f t="shared" si="4"/>
        <v>6.2E-2</v>
      </c>
      <c r="AP46" s="102">
        <v>3.7200000000000004E-2</v>
      </c>
      <c r="AQ46" s="104">
        <v>2.4799999999999996E-2</v>
      </c>
    </row>
    <row r="47" spans="2:43" ht="15" customHeight="1" x14ac:dyDescent="0.35">
      <c r="B47" s="26">
        <v>2060</v>
      </c>
      <c r="C47" s="122"/>
      <c r="D47" s="123"/>
      <c r="E47" s="123">
        <v>42.393999999999998</v>
      </c>
      <c r="F47" s="123">
        <v>39.305100000000003</v>
      </c>
      <c r="G47" s="124">
        <v>36.467199999999998</v>
      </c>
      <c r="H47" s="171"/>
      <c r="I47" s="126"/>
      <c r="J47" s="126">
        <v>2.7221200025455898</v>
      </c>
      <c r="K47" s="126">
        <v>2.5153964789285914</v>
      </c>
      <c r="L47" s="172">
        <v>2.3270430069187964</v>
      </c>
      <c r="M47" s="125"/>
      <c r="N47" s="126"/>
      <c r="O47" s="126">
        <f t="shared" si="5"/>
        <v>2.67888450257926</v>
      </c>
      <c r="P47" s="126">
        <f t="shared" si="6"/>
        <v>2.4821125963623865</v>
      </c>
      <c r="Q47" s="127">
        <f t="shared" si="7"/>
        <v>2.3015632403312614</v>
      </c>
      <c r="S47" s="197">
        <f t="shared" si="17"/>
        <v>6.6100000000000006E-2</v>
      </c>
      <c r="T47" s="102">
        <f t="shared" si="18"/>
        <v>3.9660000000000001E-2</v>
      </c>
      <c r="U47" s="104">
        <f t="shared" si="26"/>
        <v>2.6440000000000005E-2</v>
      </c>
      <c r="V47" s="54"/>
      <c r="W47" s="197">
        <f t="shared" si="19"/>
        <v>0.17</v>
      </c>
      <c r="X47" s="102">
        <f t="shared" si="20"/>
        <v>0.10200000000000001</v>
      </c>
      <c r="Y47" s="104">
        <f t="shared" si="21"/>
        <v>6.8000000000000005E-2</v>
      </c>
      <c r="Z47" s="54"/>
      <c r="AA47" s="198">
        <f t="shared" si="22"/>
        <v>1.27</v>
      </c>
      <c r="AB47" s="54"/>
      <c r="AC47" s="197">
        <f t="shared" si="23"/>
        <v>3.4999999999999996E-3</v>
      </c>
      <c r="AD47" s="102">
        <f t="shared" si="28"/>
        <v>2.0999999999999999E-3</v>
      </c>
      <c r="AE47" s="104">
        <f t="shared" si="12"/>
        <v>1.3999999999999998E-3</v>
      </c>
      <c r="AF47" s="54"/>
      <c r="AG47" s="197">
        <f t="shared" si="24"/>
        <v>2.1499999999999998E-2</v>
      </c>
      <c r="AH47" s="102">
        <f t="shared" si="29"/>
        <v>1.29E-2</v>
      </c>
      <c r="AI47" s="104">
        <f t="shared" si="14"/>
        <v>8.6E-3</v>
      </c>
      <c r="AJ47" s="54"/>
      <c r="AK47" s="197">
        <f t="shared" si="25"/>
        <v>2.7000000000000003E-2</v>
      </c>
      <c r="AL47" s="102">
        <f t="shared" si="30"/>
        <v>1.6200000000000003E-2</v>
      </c>
      <c r="AM47" s="104">
        <f t="shared" si="16"/>
        <v>1.0800000000000001E-2</v>
      </c>
      <c r="AO47" s="197">
        <f t="shared" si="4"/>
        <v>6.2E-2</v>
      </c>
      <c r="AP47" s="102">
        <v>3.7200000000000004E-2</v>
      </c>
      <c r="AQ47" s="104">
        <v>2.4799999999999996E-2</v>
      </c>
    </row>
    <row r="48" spans="2:43" ht="15" customHeight="1" x14ac:dyDescent="0.35">
      <c r="B48" s="26">
        <v>2061</v>
      </c>
      <c r="C48" s="122"/>
      <c r="D48" s="123"/>
      <c r="E48" s="123">
        <v>43.217700000000001</v>
      </c>
      <c r="F48" s="123">
        <v>39.939300000000003</v>
      </c>
      <c r="G48" s="124">
        <v>36.9527</v>
      </c>
      <c r="H48" s="171"/>
      <c r="I48" s="126"/>
      <c r="J48" s="126">
        <v>2.7750106792312326</v>
      </c>
      <c r="K48" s="126">
        <v>2.5559294781106843</v>
      </c>
      <c r="L48" s="172">
        <v>2.3580258193406785</v>
      </c>
      <c r="M48" s="125"/>
      <c r="N48" s="126"/>
      <c r="O48" s="126">
        <f t="shared" si="5"/>
        <v>2.7309351153265302</v>
      </c>
      <c r="P48" s="126">
        <f t="shared" si="6"/>
        <v>2.5221519787922735</v>
      </c>
      <c r="Q48" s="127">
        <f t="shared" si="7"/>
        <v>2.3322068089891101</v>
      </c>
      <c r="S48" s="197">
        <f t="shared" si="17"/>
        <v>6.6100000000000006E-2</v>
      </c>
      <c r="T48" s="102">
        <f t="shared" si="18"/>
        <v>3.9660000000000001E-2</v>
      </c>
      <c r="U48" s="104">
        <f t="shared" si="26"/>
        <v>2.6440000000000005E-2</v>
      </c>
      <c r="V48" s="54"/>
      <c r="W48" s="197">
        <f t="shared" si="19"/>
        <v>0.17</v>
      </c>
      <c r="X48" s="102">
        <f t="shared" si="20"/>
        <v>0.10200000000000001</v>
      </c>
      <c r="Y48" s="104">
        <f t="shared" si="21"/>
        <v>6.8000000000000005E-2</v>
      </c>
      <c r="Z48" s="54"/>
      <c r="AA48" s="198">
        <f t="shared" si="22"/>
        <v>1.27</v>
      </c>
      <c r="AB48" s="54"/>
      <c r="AC48" s="197">
        <f t="shared" si="23"/>
        <v>3.4999999999999996E-3</v>
      </c>
      <c r="AD48" s="102">
        <f t="shared" si="28"/>
        <v>2.0999999999999999E-3</v>
      </c>
      <c r="AE48" s="104">
        <f t="shared" si="12"/>
        <v>1.3999999999999998E-3</v>
      </c>
      <c r="AF48" s="54"/>
      <c r="AG48" s="197">
        <f t="shared" si="24"/>
        <v>2.1499999999999998E-2</v>
      </c>
      <c r="AH48" s="102">
        <f t="shared" si="29"/>
        <v>1.29E-2</v>
      </c>
      <c r="AI48" s="104">
        <f t="shared" si="14"/>
        <v>8.6E-3</v>
      </c>
      <c r="AJ48" s="54"/>
      <c r="AK48" s="197">
        <f t="shared" si="25"/>
        <v>2.7000000000000003E-2</v>
      </c>
      <c r="AL48" s="102">
        <f t="shared" si="30"/>
        <v>1.6200000000000003E-2</v>
      </c>
      <c r="AM48" s="104">
        <f t="shared" si="16"/>
        <v>1.0800000000000001E-2</v>
      </c>
      <c r="AO48" s="197">
        <f>AO47</f>
        <v>6.2E-2</v>
      </c>
      <c r="AP48" s="102">
        <f>AP47</f>
        <v>3.7200000000000004E-2</v>
      </c>
      <c r="AQ48" s="104">
        <f>AQ47</f>
        <v>2.4799999999999996E-2</v>
      </c>
    </row>
    <row r="49" spans="2:43" ht="15" customHeight="1" x14ac:dyDescent="0.35">
      <c r="B49" s="26">
        <v>2062</v>
      </c>
      <c r="C49" s="122"/>
      <c r="D49" s="123"/>
      <c r="E49" s="123">
        <v>44.057400000000001</v>
      </c>
      <c r="F49" s="123">
        <v>40.582900000000002</v>
      </c>
      <c r="G49" s="124">
        <v>37.444699999999997</v>
      </c>
      <c r="H49" s="171"/>
      <c r="I49" s="126"/>
      <c r="J49" s="126">
        <v>2.8289290195311354</v>
      </c>
      <c r="K49" s="126">
        <v>2.5970739531088678</v>
      </c>
      <c r="L49" s="172">
        <v>2.3894211444074558</v>
      </c>
      <c r="M49" s="125"/>
      <c r="N49" s="126"/>
      <c r="O49" s="126">
        <f t="shared" si="5"/>
        <v>2.7839970692812166</v>
      </c>
      <c r="P49" s="126">
        <f t="shared" si="6"/>
        <v>2.5627868906103819</v>
      </c>
      <c r="Q49" s="127">
        <f t="shared" si="7"/>
        <v>2.3632583735184745</v>
      </c>
      <c r="S49" s="197">
        <f t="shared" si="17"/>
        <v>6.6100000000000006E-2</v>
      </c>
      <c r="T49" s="102">
        <f t="shared" si="18"/>
        <v>3.9660000000000001E-2</v>
      </c>
      <c r="U49" s="104">
        <f t="shared" si="26"/>
        <v>2.6440000000000005E-2</v>
      </c>
      <c r="V49" s="54"/>
      <c r="W49" s="197">
        <f t="shared" si="19"/>
        <v>0.17</v>
      </c>
      <c r="X49" s="102">
        <f t="shared" si="20"/>
        <v>0.10200000000000001</v>
      </c>
      <c r="Y49" s="104">
        <f t="shared" si="21"/>
        <v>6.8000000000000005E-2</v>
      </c>
      <c r="Z49" s="54"/>
      <c r="AA49" s="198">
        <f t="shared" si="22"/>
        <v>1.27</v>
      </c>
      <c r="AB49" s="54"/>
      <c r="AC49" s="197">
        <f t="shared" si="23"/>
        <v>3.4999999999999996E-3</v>
      </c>
      <c r="AD49" s="102">
        <f t="shared" si="28"/>
        <v>2.0999999999999999E-3</v>
      </c>
      <c r="AE49" s="104">
        <f t="shared" si="12"/>
        <v>1.3999999999999998E-3</v>
      </c>
      <c r="AF49" s="54"/>
      <c r="AG49" s="197">
        <f t="shared" si="24"/>
        <v>2.1499999999999998E-2</v>
      </c>
      <c r="AH49" s="102">
        <f t="shared" si="29"/>
        <v>1.29E-2</v>
      </c>
      <c r="AI49" s="104">
        <f t="shared" si="14"/>
        <v>8.6E-3</v>
      </c>
      <c r="AJ49" s="54"/>
      <c r="AK49" s="197">
        <f t="shared" si="25"/>
        <v>2.7000000000000003E-2</v>
      </c>
      <c r="AL49" s="102">
        <f t="shared" si="30"/>
        <v>1.6200000000000003E-2</v>
      </c>
      <c r="AM49" s="104">
        <f t="shared" si="16"/>
        <v>1.0800000000000001E-2</v>
      </c>
      <c r="AO49" s="197">
        <f t="shared" ref="AO49:AO57" si="31">AO48</f>
        <v>6.2E-2</v>
      </c>
      <c r="AP49" s="102">
        <f t="shared" ref="AP49:AP57" si="32">AP48</f>
        <v>3.7200000000000004E-2</v>
      </c>
      <c r="AQ49" s="104">
        <f t="shared" ref="AQ49:AQ57" si="33">AQ48</f>
        <v>2.4799999999999996E-2</v>
      </c>
    </row>
    <row r="50" spans="2:43" ht="15" customHeight="1" x14ac:dyDescent="0.35">
      <c r="B50" s="26">
        <v>2063</v>
      </c>
      <c r="C50" s="122"/>
      <c r="D50" s="123"/>
      <c r="E50" s="123">
        <v>44.913400000000003</v>
      </c>
      <c r="F50" s="123">
        <v>41.236199999999997</v>
      </c>
      <c r="G50" s="124">
        <v>37.943199999999997</v>
      </c>
      <c r="H50" s="171"/>
      <c r="I50" s="126"/>
      <c r="J50" s="126">
        <v>2.8838949909059215</v>
      </c>
      <c r="K50" s="126">
        <v>2.6388390970654836</v>
      </c>
      <c r="L50" s="172">
        <v>2.4212344744120777</v>
      </c>
      <c r="M50" s="125"/>
      <c r="N50" s="126"/>
      <c r="O50" s="126">
        <f t="shared" si="5"/>
        <v>2.8380900147602661</v>
      </c>
      <c r="P50" s="126">
        <f t="shared" si="6"/>
        <v>2.6040348104349706</v>
      </c>
      <c r="Q50" s="127">
        <f t="shared" si="7"/>
        <v>2.3947233660748926</v>
      </c>
      <c r="S50" s="197">
        <f t="shared" si="17"/>
        <v>6.6100000000000006E-2</v>
      </c>
      <c r="T50" s="102">
        <f t="shared" si="18"/>
        <v>3.9660000000000001E-2</v>
      </c>
      <c r="U50" s="104">
        <f t="shared" si="26"/>
        <v>2.6440000000000005E-2</v>
      </c>
      <c r="V50" s="54"/>
      <c r="W50" s="197">
        <f t="shared" si="19"/>
        <v>0.17</v>
      </c>
      <c r="X50" s="102">
        <f t="shared" si="20"/>
        <v>0.10200000000000001</v>
      </c>
      <c r="Y50" s="104">
        <f t="shared" si="21"/>
        <v>6.8000000000000005E-2</v>
      </c>
      <c r="Z50" s="54"/>
      <c r="AA50" s="198">
        <f t="shared" si="22"/>
        <v>1.27</v>
      </c>
      <c r="AB50" s="54"/>
      <c r="AC50" s="197">
        <f t="shared" si="23"/>
        <v>3.4999999999999996E-3</v>
      </c>
      <c r="AD50" s="102">
        <f t="shared" si="28"/>
        <v>2.0999999999999999E-3</v>
      </c>
      <c r="AE50" s="104">
        <f t="shared" si="12"/>
        <v>1.3999999999999998E-3</v>
      </c>
      <c r="AF50" s="54"/>
      <c r="AG50" s="197">
        <f t="shared" si="24"/>
        <v>2.1499999999999998E-2</v>
      </c>
      <c r="AH50" s="102">
        <f t="shared" si="29"/>
        <v>1.29E-2</v>
      </c>
      <c r="AI50" s="104">
        <f t="shared" si="14"/>
        <v>8.6E-3</v>
      </c>
      <c r="AJ50" s="54"/>
      <c r="AK50" s="197">
        <f t="shared" si="25"/>
        <v>2.7000000000000003E-2</v>
      </c>
      <c r="AL50" s="102">
        <f t="shared" si="30"/>
        <v>1.6200000000000003E-2</v>
      </c>
      <c r="AM50" s="104">
        <f t="shared" si="16"/>
        <v>1.0800000000000001E-2</v>
      </c>
      <c r="AO50" s="197">
        <f t="shared" si="31"/>
        <v>6.2E-2</v>
      </c>
      <c r="AP50" s="102">
        <f t="shared" si="32"/>
        <v>3.7200000000000004E-2</v>
      </c>
      <c r="AQ50" s="104">
        <f t="shared" si="33"/>
        <v>2.4799999999999996E-2</v>
      </c>
    </row>
    <row r="51" spans="2:43" ht="15" customHeight="1" x14ac:dyDescent="0.35">
      <c r="B51" s="26">
        <v>2064</v>
      </c>
      <c r="C51" s="122"/>
      <c r="D51" s="123"/>
      <c r="E51" s="123">
        <v>45.786099999999998</v>
      </c>
      <c r="F51" s="123">
        <v>41.899299999999997</v>
      </c>
      <c r="G51" s="124">
        <v>38.448399999999999</v>
      </c>
      <c r="H51" s="171"/>
      <c r="I51" s="126"/>
      <c r="J51" s="126">
        <v>2.9399289487831313</v>
      </c>
      <c r="K51" s="126">
        <v>2.6812361466655537</v>
      </c>
      <c r="L51" s="172">
        <v>2.4534713747732071</v>
      </c>
      <c r="M51" s="125"/>
      <c r="N51" s="126"/>
      <c r="O51" s="126">
        <f t="shared" si="5"/>
        <v>2.8932339838854566</v>
      </c>
      <c r="P51" s="126">
        <f t="shared" si="6"/>
        <v>2.6459052719988287</v>
      </c>
      <c r="Q51" s="127">
        <f t="shared" si="7"/>
        <v>2.4266072911389327</v>
      </c>
      <c r="S51" s="197">
        <f t="shared" si="17"/>
        <v>6.6100000000000006E-2</v>
      </c>
      <c r="T51" s="102">
        <f t="shared" si="18"/>
        <v>3.9660000000000001E-2</v>
      </c>
      <c r="U51" s="104">
        <f t="shared" si="26"/>
        <v>2.6440000000000005E-2</v>
      </c>
      <c r="V51" s="54"/>
      <c r="W51" s="197">
        <f t="shared" si="19"/>
        <v>0.17</v>
      </c>
      <c r="X51" s="102">
        <f t="shared" si="20"/>
        <v>0.10200000000000001</v>
      </c>
      <c r="Y51" s="104">
        <f t="shared" si="21"/>
        <v>6.8000000000000005E-2</v>
      </c>
      <c r="Z51" s="54"/>
      <c r="AA51" s="198">
        <f t="shared" si="22"/>
        <v>1.27</v>
      </c>
      <c r="AB51" s="54"/>
      <c r="AC51" s="197">
        <f t="shared" si="23"/>
        <v>3.4999999999999996E-3</v>
      </c>
      <c r="AD51" s="102">
        <f t="shared" si="28"/>
        <v>2.0999999999999999E-3</v>
      </c>
      <c r="AE51" s="104">
        <f t="shared" si="12"/>
        <v>1.3999999999999998E-3</v>
      </c>
      <c r="AF51" s="54"/>
      <c r="AG51" s="197">
        <f t="shared" si="24"/>
        <v>2.1499999999999998E-2</v>
      </c>
      <c r="AH51" s="102">
        <f t="shared" si="29"/>
        <v>1.29E-2</v>
      </c>
      <c r="AI51" s="104">
        <f t="shared" si="14"/>
        <v>8.6E-3</v>
      </c>
      <c r="AJ51" s="54"/>
      <c r="AK51" s="197">
        <f t="shared" si="25"/>
        <v>2.7000000000000003E-2</v>
      </c>
      <c r="AL51" s="102">
        <f t="shared" si="30"/>
        <v>1.6200000000000003E-2</v>
      </c>
      <c r="AM51" s="104">
        <f t="shared" si="16"/>
        <v>1.0800000000000001E-2</v>
      </c>
      <c r="AO51" s="197">
        <f t="shared" si="31"/>
        <v>6.2E-2</v>
      </c>
      <c r="AP51" s="102">
        <f t="shared" si="32"/>
        <v>3.7200000000000004E-2</v>
      </c>
      <c r="AQ51" s="104">
        <f t="shared" si="33"/>
        <v>2.4799999999999996E-2</v>
      </c>
    </row>
    <row r="52" spans="2:43" ht="15" customHeight="1" x14ac:dyDescent="0.35">
      <c r="B52" s="26">
        <v>2065</v>
      </c>
      <c r="C52" s="122"/>
      <c r="D52" s="123"/>
      <c r="E52" s="123">
        <v>46.675699999999999</v>
      </c>
      <c r="F52" s="123">
        <v>42.572499999999998</v>
      </c>
      <c r="G52" s="124">
        <v>38.960299999999997</v>
      </c>
      <c r="H52" s="171"/>
      <c r="I52" s="126"/>
      <c r="J52" s="126">
        <v>2.9970516440954023</v>
      </c>
      <c r="K52" s="126">
        <v>2.7242701176241453</v>
      </c>
      <c r="L52" s="172">
        <v>2.4861374850088347</v>
      </c>
      <c r="M52" s="125"/>
      <c r="N52" s="126"/>
      <c r="O52" s="126">
        <f t="shared" si="5"/>
        <v>2.949449398001843</v>
      </c>
      <c r="P52" s="126">
        <f t="shared" si="6"/>
        <v>2.6884084751586528</v>
      </c>
      <c r="Q52" s="127">
        <f t="shared" si="7"/>
        <v>2.458915726479145</v>
      </c>
      <c r="S52" s="197">
        <f t="shared" si="17"/>
        <v>6.6100000000000006E-2</v>
      </c>
      <c r="T52" s="102">
        <f t="shared" si="18"/>
        <v>3.9660000000000001E-2</v>
      </c>
      <c r="U52" s="104">
        <f t="shared" si="26"/>
        <v>2.6440000000000005E-2</v>
      </c>
      <c r="V52" s="54"/>
      <c r="W52" s="197">
        <f t="shared" si="19"/>
        <v>0.17</v>
      </c>
      <c r="X52" s="102">
        <f t="shared" si="20"/>
        <v>0.10200000000000001</v>
      </c>
      <c r="Y52" s="104">
        <f t="shared" si="21"/>
        <v>6.8000000000000005E-2</v>
      </c>
      <c r="Z52" s="54"/>
      <c r="AA52" s="198">
        <f t="shared" si="22"/>
        <v>1.27</v>
      </c>
      <c r="AB52" s="54"/>
      <c r="AC52" s="197">
        <f t="shared" si="23"/>
        <v>3.4999999999999996E-3</v>
      </c>
      <c r="AD52" s="102">
        <f t="shared" si="28"/>
        <v>2.0999999999999999E-3</v>
      </c>
      <c r="AE52" s="104">
        <f t="shared" si="12"/>
        <v>1.3999999999999998E-3</v>
      </c>
      <c r="AF52" s="54"/>
      <c r="AG52" s="197">
        <f t="shared" si="24"/>
        <v>2.1499999999999998E-2</v>
      </c>
      <c r="AH52" s="102">
        <f t="shared" si="29"/>
        <v>1.29E-2</v>
      </c>
      <c r="AI52" s="104">
        <f t="shared" si="14"/>
        <v>8.6E-3</v>
      </c>
      <c r="AJ52" s="54"/>
      <c r="AK52" s="197">
        <f t="shared" si="25"/>
        <v>2.7000000000000003E-2</v>
      </c>
      <c r="AL52" s="102">
        <f t="shared" si="30"/>
        <v>1.6200000000000003E-2</v>
      </c>
      <c r="AM52" s="104">
        <f t="shared" si="16"/>
        <v>1.0800000000000001E-2</v>
      </c>
      <c r="AO52" s="197">
        <f t="shared" si="31"/>
        <v>6.2E-2</v>
      </c>
      <c r="AP52" s="102">
        <f t="shared" si="32"/>
        <v>3.7200000000000004E-2</v>
      </c>
      <c r="AQ52" s="104">
        <f t="shared" si="33"/>
        <v>2.4799999999999996E-2</v>
      </c>
    </row>
    <row r="53" spans="2:43" ht="15" customHeight="1" x14ac:dyDescent="0.35">
      <c r="B53" s="26">
        <v>2066</v>
      </c>
      <c r="C53" s="122"/>
      <c r="D53" s="123"/>
      <c r="E53" s="123">
        <v>47.582599999999999</v>
      </c>
      <c r="F53" s="123">
        <v>43.255800000000001</v>
      </c>
      <c r="G53" s="124">
        <v>39.478999999999999</v>
      </c>
      <c r="H53" s="171"/>
      <c r="I53" s="126"/>
      <c r="J53" s="126">
        <v>3.0552842309651171</v>
      </c>
      <c r="K53" s="126">
        <v>2.7679385234828739</v>
      </c>
      <c r="L53" s="172">
        <v>2.5192385197228555</v>
      </c>
      <c r="M53" s="125"/>
      <c r="N53" s="126"/>
      <c r="O53" s="126">
        <f t="shared" si="5"/>
        <v>3.0067570752403547</v>
      </c>
      <c r="P53" s="126">
        <f t="shared" si="6"/>
        <v>2.7315481852672669</v>
      </c>
      <c r="Q53" s="127">
        <f t="shared" si="7"/>
        <v>2.4916543241278384</v>
      </c>
      <c r="S53" s="197">
        <f t="shared" si="17"/>
        <v>6.6100000000000006E-2</v>
      </c>
      <c r="T53" s="102">
        <f t="shared" si="18"/>
        <v>3.9660000000000001E-2</v>
      </c>
      <c r="U53" s="104">
        <f t="shared" si="26"/>
        <v>2.6440000000000005E-2</v>
      </c>
      <c r="V53" s="54"/>
      <c r="W53" s="197">
        <f t="shared" si="19"/>
        <v>0.17</v>
      </c>
      <c r="X53" s="102">
        <f t="shared" si="20"/>
        <v>0.10200000000000001</v>
      </c>
      <c r="Y53" s="104">
        <f t="shared" si="21"/>
        <v>6.8000000000000005E-2</v>
      </c>
      <c r="Z53" s="54"/>
      <c r="AA53" s="198">
        <f t="shared" si="22"/>
        <v>1.27</v>
      </c>
      <c r="AB53" s="54"/>
      <c r="AC53" s="197">
        <f t="shared" si="23"/>
        <v>3.4999999999999996E-3</v>
      </c>
      <c r="AD53" s="102">
        <f t="shared" si="28"/>
        <v>2.0999999999999999E-3</v>
      </c>
      <c r="AE53" s="104">
        <f t="shared" si="12"/>
        <v>1.3999999999999998E-3</v>
      </c>
      <c r="AF53" s="54"/>
      <c r="AG53" s="197">
        <f t="shared" si="24"/>
        <v>2.1499999999999998E-2</v>
      </c>
      <c r="AH53" s="102">
        <f t="shared" si="29"/>
        <v>1.29E-2</v>
      </c>
      <c r="AI53" s="104">
        <f t="shared" si="14"/>
        <v>8.6E-3</v>
      </c>
      <c r="AJ53" s="54"/>
      <c r="AK53" s="197">
        <f t="shared" si="25"/>
        <v>2.7000000000000003E-2</v>
      </c>
      <c r="AL53" s="102">
        <f t="shared" si="30"/>
        <v>1.6200000000000003E-2</v>
      </c>
      <c r="AM53" s="104">
        <f t="shared" si="16"/>
        <v>1.0800000000000001E-2</v>
      </c>
      <c r="AO53" s="197">
        <f t="shared" si="31"/>
        <v>6.2E-2</v>
      </c>
      <c r="AP53" s="102">
        <f t="shared" si="32"/>
        <v>3.7200000000000004E-2</v>
      </c>
      <c r="AQ53" s="104">
        <f t="shared" si="33"/>
        <v>2.4799999999999996E-2</v>
      </c>
    </row>
    <row r="54" spans="2:43" ht="15" customHeight="1" x14ac:dyDescent="0.35">
      <c r="B54" s="26">
        <v>2067</v>
      </c>
      <c r="C54" s="122"/>
      <c r="D54" s="123"/>
      <c r="E54" s="123">
        <v>48.507100000000001</v>
      </c>
      <c r="F54" s="123">
        <v>43.949199999999998</v>
      </c>
      <c r="G54" s="124">
        <v>40.004600000000003</v>
      </c>
      <c r="H54" s="171"/>
      <c r="I54" s="126"/>
      <c r="J54" s="126">
        <v>3.1146482745383626</v>
      </c>
      <c r="K54" s="126">
        <v>2.8123028913500048</v>
      </c>
      <c r="L54" s="172">
        <v>2.5527802696047805</v>
      </c>
      <c r="M54" s="125"/>
      <c r="N54" s="126"/>
      <c r="O54" s="126">
        <f t="shared" si="5"/>
        <v>3.0651782382273249</v>
      </c>
      <c r="P54" s="126">
        <f t="shared" si="6"/>
        <v>2.7753325847940626</v>
      </c>
      <c r="Q54" s="127">
        <f t="shared" si="7"/>
        <v>2.5248288113698427</v>
      </c>
      <c r="S54" s="197">
        <f t="shared" si="17"/>
        <v>6.6100000000000006E-2</v>
      </c>
      <c r="T54" s="102">
        <f t="shared" si="18"/>
        <v>3.9660000000000001E-2</v>
      </c>
      <c r="U54" s="104">
        <f t="shared" si="26"/>
        <v>2.6440000000000005E-2</v>
      </c>
      <c r="V54" s="54"/>
      <c r="W54" s="197">
        <f t="shared" si="19"/>
        <v>0.17</v>
      </c>
      <c r="X54" s="102">
        <f t="shared" si="20"/>
        <v>0.10200000000000001</v>
      </c>
      <c r="Y54" s="104">
        <f t="shared" si="21"/>
        <v>6.8000000000000005E-2</v>
      </c>
      <c r="Z54" s="54"/>
      <c r="AA54" s="198">
        <f t="shared" si="22"/>
        <v>1.27</v>
      </c>
      <c r="AB54" s="54"/>
      <c r="AC54" s="197">
        <f t="shared" si="23"/>
        <v>3.4999999999999996E-3</v>
      </c>
      <c r="AD54" s="102">
        <f t="shared" si="28"/>
        <v>2.0999999999999999E-3</v>
      </c>
      <c r="AE54" s="104">
        <f t="shared" si="12"/>
        <v>1.3999999999999998E-3</v>
      </c>
      <c r="AF54" s="54"/>
      <c r="AG54" s="197">
        <f t="shared" si="24"/>
        <v>2.1499999999999998E-2</v>
      </c>
      <c r="AH54" s="102">
        <f t="shared" si="29"/>
        <v>1.29E-2</v>
      </c>
      <c r="AI54" s="104">
        <f t="shared" si="14"/>
        <v>8.6E-3</v>
      </c>
      <c r="AJ54" s="54"/>
      <c r="AK54" s="197">
        <f t="shared" si="25"/>
        <v>2.7000000000000003E-2</v>
      </c>
      <c r="AL54" s="102">
        <f t="shared" si="30"/>
        <v>1.6200000000000003E-2</v>
      </c>
      <c r="AM54" s="104">
        <f t="shared" si="16"/>
        <v>1.0800000000000001E-2</v>
      </c>
      <c r="AO54" s="197">
        <f t="shared" si="31"/>
        <v>6.2E-2</v>
      </c>
      <c r="AP54" s="102">
        <f t="shared" si="32"/>
        <v>3.7200000000000004E-2</v>
      </c>
      <c r="AQ54" s="104">
        <f t="shared" si="33"/>
        <v>2.4799999999999996E-2</v>
      </c>
    </row>
    <row r="55" spans="2:43" ht="15" customHeight="1" x14ac:dyDescent="0.35">
      <c r="B55" s="26">
        <v>2068</v>
      </c>
      <c r="C55" s="122"/>
      <c r="D55" s="123"/>
      <c r="E55" s="123">
        <v>49.449599999999997</v>
      </c>
      <c r="F55" s="123">
        <v>44.653599999999997</v>
      </c>
      <c r="G55" s="124">
        <v>40.537199999999999</v>
      </c>
      <c r="H55" s="171"/>
      <c r="I55" s="126"/>
      <c r="J55" s="126">
        <v>3.1751657589711031</v>
      </c>
      <c r="K55" s="126">
        <v>2.8573860515033265</v>
      </c>
      <c r="L55" s="172">
        <v>2.586768602442759</v>
      </c>
      <c r="M55" s="125"/>
      <c r="N55" s="126"/>
      <c r="O55" s="126">
        <f t="shared" si="5"/>
        <v>3.124734521943819</v>
      </c>
      <c r="P55" s="126">
        <f t="shared" si="6"/>
        <v>2.8198167513755581</v>
      </c>
      <c r="Q55" s="127">
        <f t="shared" si="7"/>
        <v>2.5584449917444436</v>
      </c>
      <c r="S55" s="197">
        <f t="shared" si="17"/>
        <v>6.6100000000000006E-2</v>
      </c>
      <c r="T55" s="102">
        <f t="shared" si="18"/>
        <v>3.9660000000000001E-2</v>
      </c>
      <c r="U55" s="104">
        <f t="shared" si="26"/>
        <v>2.6440000000000005E-2</v>
      </c>
      <c r="V55" s="54"/>
      <c r="W55" s="197">
        <f t="shared" si="19"/>
        <v>0.17</v>
      </c>
      <c r="X55" s="102">
        <f t="shared" si="20"/>
        <v>0.10200000000000001</v>
      </c>
      <c r="Y55" s="104">
        <f t="shared" si="21"/>
        <v>6.8000000000000005E-2</v>
      </c>
      <c r="Z55" s="54"/>
      <c r="AA55" s="198">
        <f t="shared" si="22"/>
        <v>1.27</v>
      </c>
      <c r="AB55" s="54"/>
      <c r="AC55" s="197">
        <f t="shared" si="23"/>
        <v>3.4999999999999996E-3</v>
      </c>
      <c r="AD55" s="102">
        <f t="shared" si="28"/>
        <v>2.0999999999999999E-3</v>
      </c>
      <c r="AE55" s="104">
        <f t="shared" si="12"/>
        <v>1.3999999999999998E-3</v>
      </c>
      <c r="AF55" s="54"/>
      <c r="AG55" s="197">
        <f t="shared" si="24"/>
        <v>2.1499999999999998E-2</v>
      </c>
      <c r="AH55" s="102">
        <f t="shared" si="29"/>
        <v>1.29E-2</v>
      </c>
      <c r="AI55" s="104">
        <f t="shared" si="14"/>
        <v>8.6E-3</v>
      </c>
      <c r="AJ55" s="54"/>
      <c r="AK55" s="197">
        <f t="shared" si="25"/>
        <v>2.7000000000000003E-2</v>
      </c>
      <c r="AL55" s="102">
        <f t="shared" si="30"/>
        <v>1.6200000000000003E-2</v>
      </c>
      <c r="AM55" s="104">
        <f t="shared" si="16"/>
        <v>1.0800000000000001E-2</v>
      </c>
      <c r="AO55" s="197">
        <f t="shared" si="31"/>
        <v>6.2E-2</v>
      </c>
      <c r="AP55" s="102">
        <f t="shared" si="32"/>
        <v>3.7200000000000004E-2</v>
      </c>
      <c r="AQ55" s="104">
        <f t="shared" si="33"/>
        <v>2.4799999999999996E-2</v>
      </c>
    </row>
    <row r="56" spans="2:43" ht="15" customHeight="1" x14ac:dyDescent="0.35">
      <c r="B56" s="26">
        <v>2069</v>
      </c>
      <c r="C56" s="122"/>
      <c r="D56" s="123"/>
      <c r="E56" s="123">
        <v>50.410400000000003</v>
      </c>
      <c r="F56" s="123">
        <v>45.369399999999999</v>
      </c>
      <c r="G56" s="124">
        <v>41.076900000000002</v>
      </c>
      <c r="H56" s="171"/>
      <c r="I56" s="126"/>
      <c r="J56" s="126">
        <v>3.2368590955705252</v>
      </c>
      <c r="K56" s="126">
        <v>2.9031815791768785</v>
      </c>
      <c r="L56" s="172">
        <v>2.6212094641500885</v>
      </c>
      <c r="M56" s="125"/>
      <c r="N56" s="126"/>
      <c r="O56" s="126">
        <f t="shared" si="5"/>
        <v>3.1854479817376733</v>
      </c>
      <c r="P56" s="126">
        <f t="shared" si="6"/>
        <v>2.8650186394489188</v>
      </c>
      <c r="Q56" s="127">
        <f t="shared" si="7"/>
        <v>2.5925087460606475</v>
      </c>
      <c r="S56" s="197">
        <f t="shared" si="17"/>
        <v>6.6100000000000006E-2</v>
      </c>
      <c r="T56" s="102">
        <f t="shared" si="18"/>
        <v>3.9660000000000001E-2</v>
      </c>
      <c r="U56" s="104">
        <f t="shared" si="26"/>
        <v>2.6440000000000005E-2</v>
      </c>
      <c r="V56" s="54"/>
      <c r="W56" s="197">
        <f t="shared" si="19"/>
        <v>0.17</v>
      </c>
      <c r="X56" s="102">
        <f t="shared" si="20"/>
        <v>0.10200000000000001</v>
      </c>
      <c r="Y56" s="104">
        <f t="shared" si="21"/>
        <v>6.8000000000000005E-2</v>
      </c>
      <c r="Z56" s="54"/>
      <c r="AA56" s="198">
        <f t="shared" si="22"/>
        <v>1.27</v>
      </c>
      <c r="AB56" s="54"/>
      <c r="AC56" s="197">
        <f t="shared" si="23"/>
        <v>3.4999999999999996E-3</v>
      </c>
      <c r="AD56" s="102">
        <f t="shared" si="28"/>
        <v>2.0999999999999999E-3</v>
      </c>
      <c r="AE56" s="104">
        <f t="shared" si="12"/>
        <v>1.3999999999999998E-3</v>
      </c>
      <c r="AF56" s="54"/>
      <c r="AG56" s="197">
        <f t="shared" si="24"/>
        <v>2.1499999999999998E-2</v>
      </c>
      <c r="AH56" s="102">
        <f t="shared" si="29"/>
        <v>1.29E-2</v>
      </c>
      <c r="AI56" s="104">
        <f t="shared" si="14"/>
        <v>8.6E-3</v>
      </c>
      <c r="AJ56" s="54"/>
      <c r="AK56" s="197">
        <f t="shared" si="25"/>
        <v>2.7000000000000003E-2</v>
      </c>
      <c r="AL56" s="102">
        <f t="shared" si="30"/>
        <v>1.6200000000000003E-2</v>
      </c>
      <c r="AM56" s="104">
        <f t="shared" si="16"/>
        <v>1.0800000000000001E-2</v>
      </c>
      <c r="AO56" s="197">
        <f t="shared" si="31"/>
        <v>6.2E-2</v>
      </c>
      <c r="AP56" s="102">
        <f t="shared" si="32"/>
        <v>3.7200000000000004E-2</v>
      </c>
      <c r="AQ56" s="104">
        <f t="shared" si="33"/>
        <v>2.4799999999999996E-2</v>
      </c>
    </row>
    <row r="57" spans="2:43" ht="15" customHeight="1" thickBot="1" x14ac:dyDescent="0.4">
      <c r="B57" s="31">
        <v>2070</v>
      </c>
      <c r="C57" s="131"/>
      <c r="D57" s="132"/>
      <c r="E57" s="132">
        <v>51.389899999999997</v>
      </c>
      <c r="F57" s="132">
        <v>46.096499999999999</v>
      </c>
      <c r="G57" s="468">
        <v>41.623800000000003</v>
      </c>
      <c r="H57" s="173"/>
      <c r="I57" s="129"/>
      <c r="J57" s="129">
        <v>3.2997511310945673</v>
      </c>
      <c r="K57" s="129">
        <v>2.9497641013706821</v>
      </c>
      <c r="L57" s="469">
        <v>2.6561088798053909</v>
      </c>
      <c r="M57" s="128"/>
      <c r="N57" s="129"/>
      <c r="O57" s="129">
        <f t="shared" ref="O57" si="34">J56*10/12+J57*2/12</f>
        <v>3.247341101491199</v>
      </c>
      <c r="P57" s="129">
        <f t="shared" ref="P57" si="35">K56*10/12+K57*2/12</f>
        <v>2.9109453328758459</v>
      </c>
      <c r="Q57" s="130">
        <f t="shared" ref="Q57" si="36">L56*10/12+L57*2/12</f>
        <v>2.6270260334259721</v>
      </c>
      <c r="S57" s="199">
        <f t="shared" si="17"/>
        <v>6.6100000000000006E-2</v>
      </c>
      <c r="T57" s="103">
        <f t="shared" si="18"/>
        <v>3.9660000000000001E-2</v>
      </c>
      <c r="U57" s="105">
        <f t="shared" si="26"/>
        <v>2.6440000000000005E-2</v>
      </c>
      <c r="V57" s="54"/>
      <c r="W57" s="199">
        <f t="shared" si="19"/>
        <v>0.17</v>
      </c>
      <c r="X57" s="103">
        <f t="shared" si="20"/>
        <v>0.10200000000000001</v>
      </c>
      <c r="Y57" s="105">
        <f t="shared" si="21"/>
        <v>6.8000000000000005E-2</v>
      </c>
      <c r="Z57" s="54"/>
      <c r="AA57" s="470">
        <f t="shared" si="22"/>
        <v>1.27</v>
      </c>
      <c r="AB57" s="54"/>
      <c r="AC57" s="199">
        <f t="shared" si="23"/>
        <v>3.4999999999999996E-3</v>
      </c>
      <c r="AD57" s="103">
        <f t="shared" si="28"/>
        <v>2.0999999999999999E-3</v>
      </c>
      <c r="AE57" s="105">
        <f t="shared" si="12"/>
        <v>1.3999999999999998E-3</v>
      </c>
      <c r="AF57" s="54"/>
      <c r="AG57" s="199">
        <f t="shared" si="24"/>
        <v>2.1499999999999998E-2</v>
      </c>
      <c r="AH57" s="103">
        <f t="shared" si="29"/>
        <v>1.29E-2</v>
      </c>
      <c r="AI57" s="105">
        <f t="shared" si="14"/>
        <v>8.6E-3</v>
      </c>
      <c r="AJ57" s="54"/>
      <c r="AK57" s="199">
        <f t="shared" si="25"/>
        <v>2.7000000000000003E-2</v>
      </c>
      <c r="AL57" s="103">
        <f t="shared" si="30"/>
        <v>1.6200000000000003E-2</v>
      </c>
      <c r="AM57" s="105">
        <f t="shared" si="16"/>
        <v>1.0800000000000001E-2</v>
      </c>
      <c r="AO57" s="199">
        <f t="shared" si="31"/>
        <v>6.2E-2</v>
      </c>
      <c r="AP57" s="103">
        <f t="shared" si="32"/>
        <v>3.7200000000000004E-2</v>
      </c>
      <c r="AQ57" s="105">
        <f t="shared" si="33"/>
        <v>2.4799999999999996E-2</v>
      </c>
    </row>
    <row r="60" spans="2:43" x14ac:dyDescent="0.35">
      <c r="B60" s="54" t="s">
        <v>61</v>
      </c>
      <c r="E60" s="1">
        <v>0</v>
      </c>
      <c r="F60" s="1">
        <v>0</v>
      </c>
      <c r="G60" s="1">
        <v>0</v>
      </c>
      <c r="J60" s="1">
        <v>4.0000000000000001E-3</v>
      </c>
      <c r="K60" s="1">
        <v>4.0000000000000001E-3</v>
      </c>
      <c r="L60" s="1">
        <v>4.0000000000000001E-3</v>
      </c>
    </row>
    <row r="61" spans="2:43" x14ac:dyDescent="0.35">
      <c r="B61" s="54" t="s">
        <v>134</v>
      </c>
      <c r="E61" s="1">
        <v>0</v>
      </c>
      <c r="F61" s="1">
        <v>0</v>
      </c>
      <c r="G61" s="1">
        <v>0</v>
      </c>
      <c r="J61" s="1">
        <v>1.1599999999999999E-2</v>
      </c>
      <c r="K61" s="1">
        <v>1.1599999999999999E-2</v>
      </c>
      <c r="L61" s="1">
        <v>1.1599999999999999E-2</v>
      </c>
    </row>
    <row r="62" spans="2:43" x14ac:dyDescent="0.35">
      <c r="B62" s="1" t="s">
        <v>135</v>
      </c>
      <c r="E62" s="1">
        <v>8.6E-3</v>
      </c>
      <c r="F62" s="1">
        <f>E62</f>
        <v>8.6E-3</v>
      </c>
      <c r="G62" s="1">
        <f>F62</f>
        <v>8.6E-3</v>
      </c>
      <c r="J62" s="1">
        <f>G62</f>
        <v>8.6E-3</v>
      </c>
      <c r="K62" s="1">
        <f>J62</f>
        <v>8.6E-3</v>
      </c>
      <c r="L62" s="1">
        <f>K62</f>
        <v>8.6E-3</v>
      </c>
    </row>
  </sheetData>
  <mergeCells count="29">
    <mergeCell ref="AU4:AU5"/>
    <mergeCell ref="AO2:AQ2"/>
    <mergeCell ref="AM4:AM5"/>
    <mergeCell ref="C2:Q2"/>
    <mergeCell ref="S2:AM2"/>
    <mergeCell ref="AG4:AG5"/>
    <mergeCell ref="AH4:AH5"/>
    <mergeCell ref="AI4:AI5"/>
    <mergeCell ref="AK4:AK5"/>
    <mergeCell ref="AL4:AL5"/>
    <mergeCell ref="Y4:Y5"/>
    <mergeCell ref="AA4:AA5"/>
    <mergeCell ref="AC4:AC5"/>
    <mergeCell ref="W4:W5"/>
    <mergeCell ref="X4:X5"/>
    <mergeCell ref="M4:Q4"/>
    <mergeCell ref="S4:S5"/>
    <mergeCell ref="AO4:AO5"/>
    <mergeCell ref="AP4:AP5"/>
    <mergeCell ref="B4:B5"/>
    <mergeCell ref="C4:G4"/>
    <mergeCell ref="H4:L4"/>
    <mergeCell ref="T4:T5"/>
    <mergeCell ref="U4:U5"/>
    <mergeCell ref="AQ4:AQ5"/>
    <mergeCell ref="AS4:AS5"/>
    <mergeCell ref="AT4:AT5"/>
    <mergeCell ref="AD4:AD5"/>
    <mergeCell ref="AE4:AE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B66"/>
  <sheetViews>
    <sheetView workbookViewId="0">
      <pane xSplit="2" topLeftCell="C1" activePane="topRight" state="frozen"/>
      <selection pane="topRight" activeCell="N11" sqref="N11"/>
    </sheetView>
  </sheetViews>
  <sheetFormatPr baseColWidth="10" defaultColWidth="11.453125" defaultRowHeight="14.5" x14ac:dyDescent="0.35"/>
  <cols>
    <col min="1" max="1" width="1.81640625" style="174" customWidth="1"/>
    <col min="2" max="2" width="9.7265625" style="174" customWidth="1"/>
    <col min="3" max="3" width="3.7265625" style="189" customWidth="1"/>
    <col min="4" max="6" width="22.81640625" style="174" customWidth="1"/>
    <col min="7" max="7" width="3.7265625" style="174" customWidth="1"/>
    <col min="8" max="10" width="11.453125" style="174"/>
    <col min="11" max="11" width="3.7265625" style="174" customWidth="1"/>
    <col min="12" max="14" width="11.453125" style="174"/>
    <col min="15" max="15" width="3.7265625" style="174" customWidth="1"/>
    <col min="16" max="18" width="11.453125" style="174"/>
    <col min="19" max="19" width="3.7265625" style="174" customWidth="1"/>
    <col min="20" max="22" width="11.453125" style="174"/>
    <col min="23" max="23" width="3.7265625" style="174" customWidth="1"/>
    <col min="24" max="24" width="11.453125" style="174"/>
    <col min="25" max="25" width="3.7265625" style="174" customWidth="1"/>
    <col min="26" max="16384" width="11.453125" style="174"/>
  </cols>
  <sheetData>
    <row r="1" spans="2:28" ht="15" thickBot="1" x14ac:dyDescent="0.4">
      <c r="D1" s="174" t="s">
        <v>62</v>
      </c>
      <c r="E1" s="196"/>
      <c r="F1" s="196"/>
    </row>
    <row r="2" spans="2:28" ht="15" thickBot="1" x14ac:dyDescent="0.4">
      <c r="D2" s="541" t="s">
        <v>92</v>
      </c>
      <c r="E2" s="542"/>
      <c r="F2" s="543"/>
      <c r="H2" s="541" t="s">
        <v>81</v>
      </c>
      <c r="I2" s="542"/>
      <c r="J2" s="542"/>
      <c r="K2" s="542"/>
      <c r="L2" s="542"/>
      <c r="M2" s="542"/>
      <c r="N2" s="542"/>
      <c r="O2" s="542"/>
      <c r="P2" s="542"/>
      <c r="Q2" s="542"/>
      <c r="R2" s="542"/>
      <c r="S2" s="542"/>
      <c r="T2" s="542"/>
      <c r="U2" s="542"/>
      <c r="V2" s="542"/>
      <c r="W2" s="542"/>
      <c r="X2" s="542"/>
      <c r="Y2" s="542"/>
      <c r="Z2" s="542"/>
      <c r="AA2" s="542"/>
      <c r="AB2" s="543"/>
    </row>
    <row r="3" spans="2:28" ht="15" thickBot="1" x14ac:dyDescent="0.4"/>
    <row r="4" spans="2:28" ht="63" customHeight="1" thickBot="1" x14ac:dyDescent="0.4">
      <c r="B4" s="192" t="s">
        <v>1</v>
      </c>
      <c r="C4" s="190"/>
      <c r="D4" s="184" t="s">
        <v>86</v>
      </c>
      <c r="E4" s="186" t="s">
        <v>91</v>
      </c>
      <c r="F4" s="182" t="s">
        <v>80</v>
      </c>
      <c r="G4" s="177"/>
      <c r="H4" s="184" t="s">
        <v>108</v>
      </c>
      <c r="I4" s="185" t="s">
        <v>83</v>
      </c>
      <c r="J4" s="182" t="s">
        <v>84</v>
      </c>
      <c r="L4" s="184" t="s">
        <v>109</v>
      </c>
      <c r="M4" s="185" t="s">
        <v>83</v>
      </c>
      <c r="N4" s="182" t="s">
        <v>84</v>
      </c>
      <c r="O4" s="177"/>
      <c r="P4" s="184" t="s">
        <v>110</v>
      </c>
      <c r="Q4" s="185" t="s">
        <v>83</v>
      </c>
      <c r="R4" s="182" t="s">
        <v>84</v>
      </c>
      <c r="T4" s="184" t="s">
        <v>111</v>
      </c>
      <c r="U4" s="185" t="s">
        <v>83</v>
      </c>
      <c r="V4" s="182" t="s">
        <v>84</v>
      </c>
      <c r="X4" s="187" t="s">
        <v>85</v>
      </c>
      <c r="Y4" s="188"/>
      <c r="Z4" s="184" t="s">
        <v>112</v>
      </c>
      <c r="AA4" s="185" t="s">
        <v>83</v>
      </c>
      <c r="AB4" s="182" t="s">
        <v>84</v>
      </c>
    </row>
    <row r="5" spans="2:28" ht="15" customHeight="1" x14ac:dyDescent="0.35">
      <c r="B5" s="193">
        <v>1957</v>
      </c>
      <c r="C5" s="191"/>
      <c r="D5" s="200">
        <v>0.41052995851862245</v>
      </c>
      <c r="E5" s="183"/>
      <c r="F5" s="181"/>
      <c r="G5" s="177"/>
      <c r="H5" s="201">
        <f>I5+J5</f>
        <v>0.04</v>
      </c>
      <c r="I5" s="202">
        <f>I6</f>
        <v>2.4E-2</v>
      </c>
      <c r="J5" s="203">
        <f t="shared" ref="J5:J10" si="0">J6</f>
        <v>1.6E-2</v>
      </c>
      <c r="K5" s="177"/>
      <c r="L5" s="201">
        <f>M5+N5</f>
        <v>5.4157303370786516E-2</v>
      </c>
      <c r="M5" s="202">
        <f>M6</f>
        <v>3.2477303370786519E-2</v>
      </c>
      <c r="N5" s="203">
        <f t="shared" ref="N5:N10" si="1">N6</f>
        <v>2.1680000000000001E-2</v>
      </c>
      <c r="O5" s="177"/>
      <c r="P5" s="201">
        <f>Q5+R5</f>
        <v>0.04</v>
      </c>
      <c r="Q5" s="202">
        <f>Q6</f>
        <v>2.4E-2</v>
      </c>
      <c r="R5" s="203">
        <f t="shared" ref="R5:R10" si="2">R6</f>
        <v>1.6E-2</v>
      </c>
      <c r="S5" s="177"/>
      <c r="T5" s="201">
        <f>U5+V5</f>
        <v>0.08</v>
      </c>
      <c r="U5" s="202">
        <f>U6</f>
        <v>4.8000000000000001E-2</v>
      </c>
      <c r="V5" s="203">
        <f t="shared" ref="V5:V10" si="3">V6</f>
        <v>3.2000000000000001E-2</v>
      </c>
      <c r="W5" s="177"/>
      <c r="X5" s="204">
        <v>1</v>
      </c>
      <c r="Y5" s="205"/>
      <c r="Z5" s="201"/>
      <c r="AA5" s="202"/>
      <c r="AB5" s="203"/>
    </row>
    <row r="6" spans="2:28" ht="15" customHeight="1" x14ac:dyDescent="0.35">
      <c r="B6" s="194">
        <v>1958</v>
      </c>
      <c r="C6" s="191"/>
      <c r="D6" s="206">
        <v>0.4604112769587031</v>
      </c>
      <c r="E6" s="175"/>
      <c r="F6" s="178"/>
      <c r="G6" s="177"/>
      <c r="H6" s="207">
        <f t="shared" ref="H6:H11" si="4">I6+J6</f>
        <v>0.04</v>
      </c>
      <c r="I6" s="208">
        <f t="shared" ref="I6:I10" si="5">I7</f>
        <v>2.4E-2</v>
      </c>
      <c r="J6" s="209">
        <f t="shared" si="0"/>
        <v>1.6E-2</v>
      </c>
      <c r="K6" s="177"/>
      <c r="L6" s="207">
        <f t="shared" ref="L6:L11" si="6">M6+N6</f>
        <v>5.4157303370786516E-2</v>
      </c>
      <c r="M6" s="208">
        <f t="shared" ref="M6:M10" si="7">M7</f>
        <v>3.2477303370786519E-2</v>
      </c>
      <c r="N6" s="209">
        <f t="shared" si="1"/>
        <v>2.1680000000000001E-2</v>
      </c>
      <c r="O6" s="177"/>
      <c r="P6" s="207">
        <f t="shared" ref="P6:P11" si="8">Q6+R6</f>
        <v>0.04</v>
      </c>
      <c r="Q6" s="208">
        <f t="shared" ref="Q6:Q10" si="9">Q7</f>
        <v>2.4E-2</v>
      </c>
      <c r="R6" s="209">
        <f t="shared" si="2"/>
        <v>1.6E-2</v>
      </c>
      <c r="S6" s="177"/>
      <c r="T6" s="207">
        <f t="shared" ref="T6:T11" si="10">U6+V6</f>
        <v>0.08</v>
      </c>
      <c r="U6" s="208">
        <f t="shared" ref="U6:U10" si="11">U7</f>
        <v>4.8000000000000001E-2</v>
      </c>
      <c r="V6" s="209">
        <f t="shared" si="3"/>
        <v>3.2000000000000001E-2</v>
      </c>
      <c r="W6" s="177"/>
      <c r="X6" s="210">
        <v>1</v>
      </c>
      <c r="Y6" s="205"/>
      <c r="Z6" s="207"/>
      <c r="AA6" s="208"/>
      <c r="AB6" s="209"/>
    </row>
    <row r="7" spans="2:28" ht="15" customHeight="1" x14ac:dyDescent="0.35">
      <c r="B7" s="194">
        <v>1959</v>
      </c>
      <c r="C7" s="191"/>
      <c r="D7" s="206">
        <v>0.48725754889421108</v>
      </c>
      <c r="E7" s="175"/>
      <c r="F7" s="178"/>
      <c r="G7" s="177"/>
      <c r="H7" s="207">
        <f t="shared" si="4"/>
        <v>0.04</v>
      </c>
      <c r="I7" s="208">
        <f t="shared" si="5"/>
        <v>2.4E-2</v>
      </c>
      <c r="J7" s="209">
        <f t="shared" si="0"/>
        <v>1.6E-2</v>
      </c>
      <c r="K7" s="177"/>
      <c r="L7" s="207">
        <f t="shared" si="6"/>
        <v>5.4157303370786516E-2</v>
      </c>
      <c r="M7" s="208">
        <f t="shared" si="7"/>
        <v>3.2477303370786519E-2</v>
      </c>
      <c r="N7" s="209">
        <f t="shared" si="1"/>
        <v>2.1680000000000001E-2</v>
      </c>
      <c r="O7" s="177"/>
      <c r="P7" s="207">
        <f t="shared" si="8"/>
        <v>0.04</v>
      </c>
      <c r="Q7" s="208">
        <f t="shared" si="9"/>
        <v>2.4E-2</v>
      </c>
      <c r="R7" s="209">
        <f t="shared" si="2"/>
        <v>1.6E-2</v>
      </c>
      <c r="S7" s="177"/>
      <c r="T7" s="207">
        <f t="shared" si="10"/>
        <v>0.08</v>
      </c>
      <c r="U7" s="208">
        <f t="shared" si="11"/>
        <v>4.8000000000000001E-2</v>
      </c>
      <c r="V7" s="209">
        <f t="shared" si="3"/>
        <v>3.2000000000000001E-2</v>
      </c>
      <c r="W7" s="177"/>
      <c r="X7" s="210">
        <v>1</v>
      </c>
      <c r="Y7" s="205"/>
      <c r="Z7" s="207"/>
      <c r="AA7" s="208"/>
      <c r="AB7" s="209"/>
    </row>
    <row r="8" spans="2:28" ht="15" customHeight="1" x14ac:dyDescent="0.35">
      <c r="B8" s="194">
        <v>1960</v>
      </c>
      <c r="C8" s="191"/>
      <c r="D8" s="211">
        <v>0.52945543686552621</v>
      </c>
      <c r="E8" s="176"/>
      <c r="F8" s="179"/>
      <c r="G8" s="177"/>
      <c r="H8" s="207">
        <f t="shared" si="4"/>
        <v>0.04</v>
      </c>
      <c r="I8" s="208">
        <f t="shared" si="5"/>
        <v>2.4E-2</v>
      </c>
      <c r="J8" s="209">
        <f t="shared" si="0"/>
        <v>1.6E-2</v>
      </c>
      <c r="K8" s="177"/>
      <c r="L8" s="207">
        <f t="shared" si="6"/>
        <v>5.4157303370786516E-2</v>
      </c>
      <c r="M8" s="208">
        <f t="shared" si="7"/>
        <v>3.2477303370786519E-2</v>
      </c>
      <c r="N8" s="209">
        <f t="shared" si="1"/>
        <v>2.1680000000000001E-2</v>
      </c>
      <c r="O8" s="177"/>
      <c r="P8" s="207">
        <f t="shared" si="8"/>
        <v>0.04</v>
      </c>
      <c r="Q8" s="208">
        <f t="shared" si="9"/>
        <v>2.4E-2</v>
      </c>
      <c r="R8" s="209">
        <f t="shared" si="2"/>
        <v>1.6E-2</v>
      </c>
      <c r="S8" s="177"/>
      <c r="T8" s="207">
        <f t="shared" si="10"/>
        <v>0.08</v>
      </c>
      <c r="U8" s="208">
        <f t="shared" si="11"/>
        <v>4.8000000000000001E-2</v>
      </c>
      <c r="V8" s="209">
        <f t="shared" si="3"/>
        <v>3.2000000000000001E-2</v>
      </c>
      <c r="W8" s="177"/>
      <c r="X8" s="210">
        <v>1</v>
      </c>
      <c r="Y8" s="205"/>
      <c r="Z8" s="207"/>
      <c r="AA8" s="208"/>
      <c r="AB8" s="209"/>
    </row>
    <row r="9" spans="2:28" ht="15" customHeight="1" x14ac:dyDescent="0.35">
      <c r="B9" s="194">
        <v>1961</v>
      </c>
      <c r="C9" s="191"/>
      <c r="D9" s="211">
        <v>0.5716533248368415</v>
      </c>
      <c r="E9" s="175">
        <v>7.4227426492895113E-2</v>
      </c>
      <c r="F9" s="179">
        <v>7.6663016145064669E-2</v>
      </c>
      <c r="G9" s="177"/>
      <c r="H9" s="207">
        <f t="shared" si="4"/>
        <v>0.04</v>
      </c>
      <c r="I9" s="208">
        <f t="shared" si="5"/>
        <v>2.4E-2</v>
      </c>
      <c r="J9" s="209">
        <f t="shared" si="0"/>
        <v>1.6E-2</v>
      </c>
      <c r="K9" s="177"/>
      <c r="L9" s="207">
        <f t="shared" si="6"/>
        <v>5.4157303370786516E-2</v>
      </c>
      <c r="M9" s="208">
        <f t="shared" si="7"/>
        <v>3.2477303370786519E-2</v>
      </c>
      <c r="N9" s="209">
        <f t="shared" si="1"/>
        <v>2.1680000000000001E-2</v>
      </c>
      <c r="O9" s="177"/>
      <c r="P9" s="207">
        <f t="shared" si="8"/>
        <v>0.04</v>
      </c>
      <c r="Q9" s="208">
        <f t="shared" si="9"/>
        <v>2.4E-2</v>
      </c>
      <c r="R9" s="209">
        <f t="shared" si="2"/>
        <v>1.6E-2</v>
      </c>
      <c r="S9" s="177"/>
      <c r="T9" s="207">
        <f t="shared" si="10"/>
        <v>0.08</v>
      </c>
      <c r="U9" s="208">
        <f t="shared" si="11"/>
        <v>4.8000000000000001E-2</v>
      </c>
      <c r="V9" s="209">
        <f t="shared" si="3"/>
        <v>3.2000000000000001E-2</v>
      </c>
      <c r="W9" s="177"/>
      <c r="X9" s="210">
        <v>1</v>
      </c>
      <c r="Y9" s="205"/>
      <c r="Z9" s="207"/>
      <c r="AA9" s="208"/>
      <c r="AB9" s="209"/>
    </row>
    <row r="10" spans="2:28" ht="15" customHeight="1" x14ac:dyDescent="0.35">
      <c r="B10" s="194">
        <v>1962</v>
      </c>
      <c r="C10" s="191"/>
      <c r="D10" s="211">
        <v>0.62196150052518684</v>
      </c>
      <c r="E10" s="175">
        <v>8.0767489332380024E-2</v>
      </c>
      <c r="F10" s="179">
        <v>8.133946012991361E-2</v>
      </c>
      <c r="G10" s="177"/>
      <c r="H10" s="207">
        <f t="shared" si="4"/>
        <v>0.04</v>
      </c>
      <c r="I10" s="208">
        <f t="shared" si="5"/>
        <v>2.4E-2</v>
      </c>
      <c r="J10" s="209">
        <f t="shared" si="0"/>
        <v>1.6E-2</v>
      </c>
      <c r="K10" s="177"/>
      <c r="L10" s="207">
        <f t="shared" si="6"/>
        <v>5.4157303370786516E-2</v>
      </c>
      <c r="M10" s="208">
        <f t="shared" si="7"/>
        <v>3.2477303370786519E-2</v>
      </c>
      <c r="N10" s="209">
        <f t="shared" si="1"/>
        <v>2.1680000000000001E-2</v>
      </c>
      <c r="O10" s="177"/>
      <c r="P10" s="207">
        <f t="shared" si="8"/>
        <v>0.04</v>
      </c>
      <c r="Q10" s="208">
        <f t="shared" si="9"/>
        <v>2.4E-2</v>
      </c>
      <c r="R10" s="209">
        <f t="shared" si="2"/>
        <v>1.6E-2</v>
      </c>
      <c r="S10" s="177"/>
      <c r="T10" s="207">
        <f t="shared" si="10"/>
        <v>0.08</v>
      </c>
      <c r="U10" s="208">
        <f t="shared" si="11"/>
        <v>4.8000000000000001E-2</v>
      </c>
      <c r="V10" s="209">
        <f t="shared" si="3"/>
        <v>3.2000000000000001E-2</v>
      </c>
      <c r="W10" s="177"/>
      <c r="X10" s="210">
        <v>1</v>
      </c>
      <c r="Y10" s="205"/>
      <c r="Z10" s="207"/>
      <c r="AA10" s="208"/>
      <c r="AB10" s="209"/>
    </row>
    <row r="11" spans="2:28" ht="15" customHeight="1" x14ac:dyDescent="0.35">
      <c r="B11" s="194">
        <v>1963</v>
      </c>
      <c r="C11" s="191"/>
      <c r="D11" s="211">
        <v>0.67606565674274388</v>
      </c>
      <c r="E11" s="175">
        <v>8.6469082577059181E-2</v>
      </c>
      <c r="F11" s="179">
        <v>8.7114561799137472E-2</v>
      </c>
      <c r="G11" s="177"/>
      <c r="H11" s="207">
        <f t="shared" si="4"/>
        <v>0.04</v>
      </c>
      <c r="I11" s="208">
        <v>2.4E-2</v>
      </c>
      <c r="J11" s="209">
        <v>1.6E-2</v>
      </c>
      <c r="K11" s="177"/>
      <c r="L11" s="207">
        <f t="shared" si="6"/>
        <v>5.4157303370786516E-2</v>
      </c>
      <c r="M11" s="208">
        <v>3.2477303370786519E-2</v>
      </c>
      <c r="N11" s="209">
        <v>2.1680000000000001E-2</v>
      </c>
      <c r="O11" s="177"/>
      <c r="P11" s="207">
        <f t="shared" si="8"/>
        <v>0.04</v>
      </c>
      <c r="Q11" s="208">
        <v>2.4E-2</v>
      </c>
      <c r="R11" s="209">
        <v>1.6E-2</v>
      </c>
      <c r="S11" s="177"/>
      <c r="T11" s="207">
        <f t="shared" si="10"/>
        <v>0.08</v>
      </c>
      <c r="U11" s="208">
        <v>4.8000000000000001E-2</v>
      </c>
      <c r="V11" s="209">
        <v>3.2000000000000001E-2</v>
      </c>
      <c r="W11" s="177"/>
      <c r="X11" s="210">
        <v>1</v>
      </c>
      <c r="Y11" s="205"/>
      <c r="Z11" s="207"/>
      <c r="AA11" s="208"/>
      <c r="AB11" s="209"/>
    </row>
    <row r="12" spans="2:28" ht="15" customHeight="1" x14ac:dyDescent="0.35">
      <c r="B12" s="194">
        <v>1964</v>
      </c>
      <c r="C12" s="191"/>
      <c r="D12" s="211">
        <v>0.71933068783472087</v>
      </c>
      <c r="E12" s="176">
        <v>9.393908442169227E-2</v>
      </c>
      <c r="F12" s="179">
        <v>9.4606414113863294E-2</v>
      </c>
      <c r="G12" s="177"/>
      <c r="H12" s="207">
        <f t="shared" ref="H12:H66" si="12">I12+J12</f>
        <v>0.04</v>
      </c>
      <c r="I12" s="208">
        <v>2.4E-2</v>
      </c>
      <c r="J12" s="209">
        <v>1.6E-2</v>
      </c>
      <c r="K12" s="177"/>
      <c r="L12" s="207">
        <f t="shared" ref="L12:L66" si="13">M12+N12</f>
        <v>5.4157303370786516E-2</v>
      </c>
      <c r="M12" s="208">
        <v>3.2477303370786519E-2</v>
      </c>
      <c r="N12" s="209">
        <v>2.1680000000000001E-2</v>
      </c>
      <c r="O12" s="177"/>
      <c r="P12" s="207">
        <f t="shared" ref="P12:P66" si="14">Q12+R12</f>
        <v>0.04</v>
      </c>
      <c r="Q12" s="208">
        <v>2.4E-2</v>
      </c>
      <c r="R12" s="209">
        <v>1.6E-2</v>
      </c>
      <c r="S12" s="177"/>
      <c r="T12" s="207">
        <f t="shared" ref="T12:T66" si="15">U12+V12</f>
        <v>0.08</v>
      </c>
      <c r="U12" s="208">
        <v>4.8000000000000001E-2</v>
      </c>
      <c r="V12" s="209">
        <v>3.2000000000000001E-2</v>
      </c>
      <c r="W12" s="177"/>
      <c r="X12" s="210">
        <v>1</v>
      </c>
      <c r="Y12" s="205"/>
      <c r="Z12" s="207"/>
      <c r="AA12" s="208"/>
      <c r="AB12" s="209"/>
    </row>
    <row r="13" spans="2:28" ht="15" customHeight="1" x14ac:dyDescent="0.35">
      <c r="B13" s="194">
        <v>1965</v>
      </c>
      <c r="C13" s="191"/>
      <c r="D13" s="211">
        <v>0.75817469742681309</v>
      </c>
      <c r="E13" s="176">
        <v>0.10116516783874552</v>
      </c>
      <c r="F13" s="179">
        <v>0.10189110800063077</v>
      </c>
      <c r="G13" s="177"/>
      <c r="H13" s="207">
        <f t="shared" si="12"/>
        <v>0.04</v>
      </c>
      <c r="I13" s="208">
        <v>2.4E-2</v>
      </c>
      <c r="J13" s="209">
        <v>1.6E-2</v>
      </c>
      <c r="K13" s="177"/>
      <c r="L13" s="207">
        <f t="shared" si="13"/>
        <v>5.4157303370786516E-2</v>
      </c>
      <c r="M13" s="208">
        <v>3.2477303370786519E-2</v>
      </c>
      <c r="N13" s="209">
        <v>2.1680000000000001E-2</v>
      </c>
      <c r="O13" s="177"/>
      <c r="P13" s="207">
        <f t="shared" si="14"/>
        <v>0.04</v>
      </c>
      <c r="Q13" s="208">
        <v>2.4E-2</v>
      </c>
      <c r="R13" s="209">
        <v>1.6E-2</v>
      </c>
      <c r="S13" s="177"/>
      <c r="T13" s="207">
        <f t="shared" si="15"/>
        <v>0.08</v>
      </c>
      <c r="U13" s="208">
        <v>4.8000000000000001E-2</v>
      </c>
      <c r="V13" s="209">
        <v>3.2000000000000001E-2</v>
      </c>
      <c r="W13" s="177"/>
      <c r="X13" s="210">
        <v>1</v>
      </c>
      <c r="Y13" s="205"/>
      <c r="Z13" s="207"/>
      <c r="AA13" s="208"/>
      <c r="AB13" s="209"/>
    </row>
    <row r="14" spans="2:28" ht="15" customHeight="1" x14ac:dyDescent="0.35">
      <c r="B14" s="194">
        <v>1966</v>
      </c>
      <c r="C14" s="191"/>
      <c r="D14" s="211">
        <v>0.8059522194290174</v>
      </c>
      <c r="E14" s="176">
        <v>0.10694298559204339</v>
      </c>
      <c r="F14" s="179">
        <v>0.10769890115666672</v>
      </c>
      <c r="G14" s="177"/>
      <c r="H14" s="207">
        <f t="shared" si="12"/>
        <v>0.04</v>
      </c>
      <c r="I14" s="208">
        <v>2.4E-2</v>
      </c>
      <c r="J14" s="209">
        <v>1.6E-2</v>
      </c>
      <c r="K14" s="177"/>
      <c r="L14" s="207">
        <f t="shared" si="13"/>
        <v>5.4157303370786516E-2</v>
      </c>
      <c r="M14" s="208">
        <v>3.2477303370786519E-2</v>
      </c>
      <c r="N14" s="209">
        <v>2.1680000000000001E-2</v>
      </c>
      <c r="O14" s="177"/>
      <c r="P14" s="207">
        <f t="shared" si="14"/>
        <v>0.04</v>
      </c>
      <c r="Q14" s="208">
        <v>2.4E-2</v>
      </c>
      <c r="R14" s="209">
        <v>1.6E-2</v>
      </c>
      <c r="S14" s="177"/>
      <c r="T14" s="207">
        <f t="shared" si="15"/>
        <v>0.08</v>
      </c>
      <c r="U14" s="208">
        <v>4.8000000000000001E-2</v>
      </c>
      <c r="V14" s="209">
        <v>3.2000000000000001E-2</v>
      </c>
      <c r="W14" s="177"/>
      <c r="X14" s="210">
        <v>1</v>
      </c>
      <c r="Y14" s="205"/>
      <c r="Z14" s="207"/>
      <c r="AA14" s="208"/>
      <c r="AB14" s="209"/>
    </row>
    <row r="15" spans="2:28" ht="15" customHeight="1" x14ac:dyDescent="0.35">
      <c r="B15" s="194">
        <v>1967</v>
      </c>
      <c r="C15" s="191"/>
      <c r="D15" s="211">
        <v>0.84624449468486507</v>
      </c>
      <c r="E15" s="176">
        <v>0.11273604824706498</v>
      </c>
      <c r="F15" s="179">
        <v>0.11351464181912672</v>
      </c>
      <c r="G15" s="177"/>
      <c r="H15" s="207">
        <f t="shared" si="12"/>
        <v>0.04</v>
      </c>
      <c r="I15" s="208">
        <v>2.4E-2</v>
      </c>
      <c r="J15" s="209">
        <v>1.6E-2</v>
      </c>
      <c r="K15" s="177"/>
      <c r="L15" s="207">
        <f t="shared" si="13"/>
        <v>5.4157303370786516E-2</v>
      </c>
      <c r="M15" s="208">
        <v>3.2477303370786519E-2</v>
      </c>
      <c r="N15" s="209">
        <v>2.1680000000000001E-2</v>
      </c>
      <c r="O15" s="177"/>
      <c r="P15" s="207">
        <f t="shared" si="14"/>
        <v>0.04</v>
      </c>
      <c r="Q15" s="208">
        <v>2.4E-2</v>
      </c>
      <c r="R15" s="209">
        <v>1.6E-2</v>
      </c>
      <c r="S15" s="177"/>
      <c r="T15" s="207">
        <f t="shared" si="15"/>
        <v>0.08</v>
      </c>
      <c r="U15" s="208">
        <v>4.8000000000000001E-2</v>
      </c>
      <c r="V15" s="209">
        <v>3.2000000000000001E-2</v>
      </c>
      <c r="W15" s="177"/>
      <c r="X15" s="210">
        <v>1</v>
      </c>
      <c r="Y15" s="205"/>
      <c r="Z15" s="207"/>
      <c r="AA15" s="208"/>
      <c r="AB15" s="209"/>
    </row>
    <row r="16" spans="2:28" ht="15" customHeight="1" x14ac:dyDescent="0.35">
      <c r="B16" s="194">
        <v>1968</v>
      </c>
      <c r="C16" s="191"/>
      <c r="D16" s="211">
        <v>0.93172265864988102</v>
      </c>
      <c r="E16" s="176">
        <v>0.12011458068135565</v>
      </c>
      <c r="F16" s="179">
        <v>0.12089309353736996</v>
      </c>
      <c r="G16" s="177"/>
      <c r="H16" s="207">
        <f t="shared" si="12"/>
        <v>0.04</v>
      </c>
      <c r="I16" s="208">
        <v>2.4E-2</v>
      </c>
      <c r="J16" s="209">
        <v>1.6E-2</v>
      </c>
      <c r="K16" s="177"/>
      <c r="L16" s="207">
        <f t="shared" si="13"/>
        <v>5.4157303370786516E-2</v>
      </c>
      <c r="M16" s="208">
        <v>3.2477303370786519E-2</v>
      </c>
      <c r="N16" s="209">
        <v>2.1680000000000001E-2</v>
      </c>
      <c r="O16" s="177"/>
      <c r="P16" s="207">
        <f t="shared" si="14"/>
        <v>0.04</v>
      </c>
      <c r="Q16" s="208">
        <v>2.4E-2</v>
      </c>
      <c r="R16" s="209">
        <v>1.6E-2</v>
      </c>
      <c r="S16" s="177"/>
      <c r="T16" s="207">
        <f t="shared" si="15"/>
        <v>0.08</v>
      </c>
      <c r="U16" s="208">
        <v>4.8000000000000001E-2</v>
      </c>
      <c r="V16" s="209">
        <v>3.2000000000000001E-2</v>
      </c>
      <c r="W16" s="177"/>
      <c r="X16" s="210">
        <v>1</v>
      </c>
      <c r="Y16" s="205"/>
      <c r="Z16" s="207"/>
      <c r="AA16" s="208"/>
      <c r="AB16" s="209"/>
    </row>
    <row r="17" spans="2:28" ht="15" customHeight="1" x14ac:dyDescent="0.35">
      <c r="B17" s="194">
        <v>1969</v>
      </c>
      <c r="C17" s="191"/>
      <c r="D17" s="211">
        <v>1.0258141920888109</v>
      </c>
      <c r="E17" s="176">
        <v>0.12849927662941321</v>
      </c>
      <c r="F17" s="179">
        <v>0.12935561008498586</v>
      </c>
      <c r="G17" s="177"/>
      <c r="H17" s="207">
        <f t="shared" si="12"/>
        <v>0.04</v>
      </c>
      <c r="I17" s="208">
        <v>2.4E-2</v>
      </c>
      <c r="J17" s="209">
        <v>1.6E-2</v>
      </c>
      <c r="K17" s="177"/>
      <c r="L17" s="207">
        <f t="shared" si="13"/>
        <v>5.4157303370786516E-2</v>
      </c>
      <c r="M17" s="208">
        <v>3.2477303370786519E-2</v>
      </c>
      <c r="N17" s="209">
        <v>2.1680000000000001E-2</v>
      </c>
      <c r="O17" s="177"/>
      <c r="P17" s="207">
        <f t="shared" si="14"/>
        <v>0.04</v>
      </c>
      <c r="Q17" s="208">
        <v>2.4E-2</v>
      </c>
      <c r="R17" s="209">
        <v>1.6E-2</v>
      </c>
      <c r="S17" s="177"/>
      <c r="T17" s="207">
        <f t="shared" si="15"/>
        <v>0.08</v>
      </c>
      <c r="U17" s="208">
        <v>4.8000000000000001E-2</v>
      </c>
      <c r="V17" s="209">
        <v>3.2000000000000001E-2</v>
      </c>
      <c r="W17" s="177"/>
      <c r="X17" s="210">
        <v>1</v>
      </c>
      <c r="Y17" s="205"/>
      <c r="Z17" s="207"/>
      <c r="AA17" s="208"/>
      <c r="AB17" s="209"/>
    </row>
    <row r="18" spans="2:28" ht="15" customHeight="1" x14ac:dyDescent="0.35">
      <c r="B18" s="194">
        <v>1970</v>
      </c>
      <c r="C18" s="191"/>
      <c r="D18" s="211">
        <v>1.1283971357878642</v>
      </c>
      <c r="E18" s="176">
        <v>0.13862189137397726</v>
      </c>
      <c r="F18" s="179">
        <v>0.13957470328169974</v>
      </c>
      <c r="G18" s="177"/>
      <c r="H18" s="207">
        <f t="shared" si="12"/>
        <v>0.04</v>
      </c>
      <c r="I18" s="208">
        <v>2.4E-2</v>
      </c>
      <c r="J18" s="209">
        <v>1.6E-2</v>
      </c>
      <c r="K18" s="177"/>
      <c r="L18" s="207">
        <f t="shared" si="13"/>
        <v>5.4157303370786516E-2</v>
      </c>
      <c r="M18" s="208">
        <v>3.2477303370786519E-2</v>
      </c>
      <c r="N18" s="209">
        <v>2.1680000000000001E-2</v>
      </c>
      <c r="O18" s="177"/>
      <c r="P18" s="207">
        <f t="shared" si="14"/>
        <v>0.04</v>
      </c>
      <c r="Q18" s="208">
        <v>2.4E-2</v>
      </c>
      <c r="R18" s="209">
        <v>1.6E-2</v>
      </c>
      <c r="S18" s="177"/>
      <c r="T18" s="207">
        <f t="shared" si="15"/>
        <v>0.08</v>
      </c>
      <c r="U18" s="208">
        <v>4.8000000000000001E-2</v>
      </c>
      <c r="V18" s="209">
        <v>3.2000000000000001E-2</v>
      </c>
      <c r="W18" s="177"/>
      <c r="X18" s="210">
        <v>1</v>
      </c>
      <c r="Y18" s="205"/>
      <c r="Z18" s="207"/>
      <c r="AA18" s="208"/>
      <c r="AB18" s="209"/>
    </row>
    <row r="19" spans="2:28" ht="15" customHeight="1" x14ac:dyDescent="0.35">
      <c r="B19" s="194">
        <v>1971</v>
      </c>
      <c r="C19" s="191"/>
      <c r="D19" s="211">
        <v>1.2468805119847794</v>
      </c>
      <c r="E19" s="176">
        <v>0.15231181312189671</v>
      </c>
      <c r="F19" s="179">
        <v>0.15339259890658802</v>
      </c>
      <c r="G19" s="177"/>
      <c r="H19" s="207">
        <f t="shared" si="12"/>
        <v>0.04</v>
      </c>
      <c r="I19" s="208">
        <v>2.4E-2</v>
      </c>
      <c r="J19" s="209">
        <v>1.6E-2</v>
      </c>
      <c r="K19" s="177"/>
      <c r="L19" s="207">
        <f t="shared" si="13"/>
        <v>5.4157303370786516E-2</v>
      </c>
      <c r="M19" s="208">
        <v>3.2477303370786519E-2</v>
      </c>
      <c r="N19" s="209">
        <v>2.1680000000000001E-2</v>
      </c>
      <c r="O19" s="177"/>
      <c r="P19" s="207">
        <f t="shared" si="14"/>
        <v>0.04</v>
      </c>
      <c r="Q19" s="208">
        <v>2.4E-2</v>
      </c>
      <c r="R19" s="209">
        <v>1.6E-2</v>
      </c>
      <c r="S19" s="177"/>
      <c r="T19" s="207">
        <f t="shared" si="15"/>
        <v>0.08</v>
      </c>
      <c r="U19" s="208">
        <v>4.8000000000000001E-2</v>
      </c>
      <c r="V19" s="209">
        <v>3.2000000000000001E-2</v>
      </c>
      <c r="W19" s="177"/>
      <c r="X19" s="210">
        <v>1.0249999999999999</v>
      </c>
      <c r="Y19" s="205"/>
      <c r="Z19" s="207"/>
      <c r="AA19" s="208"/>
      <c r="AB19" s="209"/>
    </row>
    <row r="20" spans="2:28" ht="15" customHeight="1" x14ac:dyDescent="0.35">
      <c r="B20" s="194">
        <v>1972</v>
      </c>
      <c r="C20" s="191"/>
      <c r="D20" s="211">
        <v>1.3803038918709611</v>
      </c>
      <c r="E20" s="176">
        <v>0.16639810231463342</v>
      </c>
      <c r="F20" s="179">
        <v>0.16753539652577545</v>
      </c>
      <c r="G20" s="177"/>
      <c r="H20" s="207">
        <f t="shared" si="12"/>
        <v>0.04</v>
      </c>
      <c r="I20" s="208">
        <v>2.4E-2</v>
      </c>
      <c r="J20" s="209">
        <v>1.6E-2</v>
      </c>
      <c r="K20" s="177"/>
      <c r="L20" s="207">
        <f t="shared" si="13"/>
        <v>5.4157303370786516E-2</v>
      </c>
      <c r="M20" s="208">
        <v>3.2477303370786519E-2</v>
      </c>
      <c r="N20" s="209">
        <v>2.1680000000000001E-2</v>
      </c>
      <c r="O20" s="177"/>
      <c r="P20" s="207">
        <f t="shared" si="14"/>
        <v>0.04</v>
      </c>
      <c r="Q20" s="208">
        <v>2.4E-2</v>
      </c>
      <c r="R20" s="209">
        <v>1.6E-2</v>
      </c>
      <c r="S20" s="177"/>
      <c r="T20" s="207">
        <f t="shared" si="15"/>
        <v>0.08</v>
      </c>
      <c r="U20" s="208">
        <v>4.8000000000000001E-2</v>
      </c>
      <c r="V20" s="209">
        <v>3.2000000000000001E-2</v>
      </c>
      <c r="W20" s="177"/>
      <c r="X20" s="210">
        <v>1.05</v>
      </c>
      <c r="Y20" s="205"/>
      <c r="Z20" s="207"/>
      <c r="AA20" s="208"/>
      <c r="AB20" s="209"/>
    </row>
    <row r="21" spans="2:28" ht="15" customHeight="1" x14ac:dyDescent="0.35">
      <c r="B21" s="194">
        <v>1973</v>
      </c>
      <c r="C21" s="191"/>
      <c r="D21" s="211">
        <v>1.562221304140363</v>
      </c>
      <c r="E21" s="176">
        <v>0.18496639261415002</v>
      </c>
      <c r="F21" s="179">
        <v>0.18624910031770456</v>
      </c>
      <c r="G21" s="177"/>
      <c r="H21" s="207">
        <f t="shared" si="12"/>
        <v>0.04</v>
      </c>
      <c r="I21" s="208">
        <v>2.4E-2</v>
      </c>
      <c r="J21" s="209">
        <v>1.6E-2</v>
      </c>
      <c r="K21" s="177"/>
      <c r="L21" s="207">
        <f t="shared" si="13"/>
        <v>5.4157303370786516E-2</v>
      </c>
      <c r="M21" s="208">
        <v>3.2477303370786519E-2</v>
      </c>
      <c r="N21" s="209">
        <v>2.1680000000000001E-2</v>
      </c>
      <c r="O21" s="177"/>
      <c r="P21" s="207">
        <f t="shared" si="14"/>
        <v>0.04</v>
      </c>
      <c r="Q21" s="208">
        <v>2.4E-2</v>
      </c>
      <c r="R21" s="209">
        <v>1.6E-2</v>
      </c>
      <c r="S21" s="177"/>
      <c r="T21" s="207">
        <f t="shared" si="15"/>
        <v>0.08</v>
      </c>
      <c r="U21" s="208">
        <v>4.8000000000000001E-2</v>
      </c>
      <c r="V21" s="209">
        <v>3.2000000000000001E-2</v>
      </c>
      <c r="W21" s="177"/>
      <c r="X21" s="210">
        <v>1.075</v>
      </c>
      <c r="Y21" s="205"/>
      <c r="Z21" s="207"/>
      <c r="AA21" s="208"/>
      <c r="AB21" s="209"/>
    </row>
    <row r="22" spans="2:28" ht="15" customHeight="1" x14ac:dyDescent="0.35">
      <c r="B22" s="194">
        <v>1974</v>
      </c>
      <c r="C22" s="191"/>
      <c r="D22" s="211">
        <v>1.8120242637855837</v>
      </c>
      <c r="E22" s="176">
        <v>0.21580682880127813</v>
      </c>
      <c r="F22" s="179">
        <v>0.21731545025069768</v>
      </c>
      <c r="G22" s="177"/>
      <c r="H22" s="207">
        <f t="shared" si="12"/>
        <v>0.04</v>
      </c>
      <c r="I22" s="208">
        <v>2.4E-2</v>
      </c>
      <c r="J22" s="209">
        <v>1.6E-2</v>
      </c>
      <c r="K22" s="177"/>
      <c r="L22" s="207">
        <f t="shared" si="13"/>
        <v>5.4157303370786516E-2</v>
      </c>
      <c r="M22" s="208">
        <v>3.2477303370786519E-2</v>
      </c>
      <c r="N22" s="209">
        <v>2.1680000000000001E-2</v>
      </c>
      <c r="O22" s="177"/>
      <c r="P22" s="207">
        <f t="shared" si="14"/>
        <v>0.04</v>
      </c>
      <c r="Q22" s="208">
        <v>2.4E-2</v>
      </c>
      <c r="R22" s="209">
        <v>1.6E-2</v>
      </c>
      <c r="S22" s="177"/>
      <c r="T22" s="207">
        <f t="shared" si="15"/>
        <v>0.08</v>
      </c>
      <c r="U22" s="208">
        <v>4.8000000000000001E-2</v>
      </c>
      <c r="V22" s="209">
        <v>3.2000000000000001E-2</v>
      </c>
      <c r="W22" s="177"/>
      <c r="X22" s="210">
        <v>1.1000000000000001</v>
      </c>
      <c r="Y22" s="205"/>
      <c r="Z22" s="207"/>
      <c r="AA22" s="208"/>
      <c r="AB22" s="209"/>
    </row>
    <row r="23" spans="2:28" ht="15" customHeight="1" x14ac:dyDescent="0.35">
      <c r="B23" s="194">
        <v>1975</v>
      </c>
      <c r="C23" s="191"/>
      <c r="D23" s="211">
        <v>2.0497532612656011</v>
      </c>
      <c r="E23" s="176">
        <v>0.24769916320734439</v>
      </c>
      <c r="F23" s="179">
        <v>0.24939121070770065</v>
      </c>
      <c r="G23" s="177"/>
      <c r="H23" s="207">
        <f t="shared" si="12"/>
        <v>0.04</v>
      </c>
      <c r="I23" s="208">
        <v>2.4E-2</v>
      </c>
      <c r="J23" s="209">
        <v>1.6E-2</v>
      </c>
      <c r="K23" s="177"/>
      <c r="L23" s="207">
        <f t="shared" si="13"/>
        <v>5.4157303370786516E-2</v>
      </c>
      <c r="M23" s="208">
        <v>3.2477303370786519E-2</v>
      </c>
      <c r="N23" s="209">
        <v>2.1680000000000001E-2</v>
      </c>
      <c r="O23" s="177"/>
      <c r="P23" s="207">
        <f t="shared" si="14"/>
        <v>0.04</v>
      </c>
      <c r="Q23" s="208">
        <v>2.4E-2</v>
      </c>
      <c r="R23" s="209">
        <v>1.6E-2</v>
      </c>
      <c r="S23" s="177"/>
      <c r="T23" s="207">
        <f t="shared" si="15"/>
        <v>0.08</v>
      </c>
      <c r="U23" s="208">
        <v>4.8000000000000001E-2</v>
      </c>
      <c r="V23" s="209">
        <v>3.2000000000000001E-2</v>
      </c>
      <c r="W23" s="177"/>
      <c r="X23" s="210">
        <v>1.1000000000000001</v>
      </c>
      <c r="Y23" s="205"/>
      <c r="Z23" s="207"/>
      <c r="AA23" s="208"/>
      <c r="AB23" s="209"/>
    </row>
    <row r="24" spans="2:28" ht="15" customHeight="1" x14ac:dyDescent="0.35">
      <c r="B24" s="194">
        <v>1976</v>
      </c>
      <c r="C24" s="191"/>
      <c r="D24" s="211">
        <v>2.3443152523717257</v>
      </c>
      <c r="E24" s="176">
        <v>0.28477476419948261</v>
      </c>
      <c r="F24" s="179">
        <v>0.28672507495064342</v>
      </c>
      <c r="G24" s="177"/>
      <c r="H24" s="207">
        <f t="shared" si="12"/>
        <v>0.04</v>
      </c>
      <c r="I24" s="208">
        <v>2.4E-2</v>
      </c>
      <c r="J24" s="209">
        <v>1.6E-2</v>
      </c>
      <c r="K24" s="177"/>
      <c r="L24" s="207">
        <f t="shared" si="13"/>
        <v>5.4157303370786516E-2</v>
      </c>
      <c r="M24" s="208">
        <v>3.2477303370786519E-2</v>
      </c>
      <c r="N24" s="209">
        <v>2.1680000000000001E-2</v>
      </c>
      <c r="O24" s="177"/>
      <c r="P24" s="207">
        <f t="shared" si="14"/>
        <v>0.04</v>
      </c>
      <c r="Q24" s="208">
        <v>2.4E-2</v>
      </c>
      <c r="R24" s="209">
        <v>1.6E-2</v>
      </c>
      <c r="S24" s="177"/>
      <c r="T24" s="207">
        <f t="shared" si="15"/>
        <v>0.08</v>
      </c>
      <c r="U24" s="208">
        <v>4.8000000000000001E-2</v>
      </c>
      <c r="V24" s="209">
        <v>3.2000000000000001E-2</v>
      </c>
      <c r="W24" s="177"/>
      <c r="X24" s="210">
        <v>1.1000000000000001</v>
      </c>
      <c r="Y24" s="205"/>
      <c r="Z24" s="207"/>
      <c r="AA24" s="208"/>
      <c r="AB24" s="209"/>
    </row>
    <row r="25" spans="2:28" ht="15" customHeight="1" x14ac:dyDescent="0.35">
      <c r="B25" s="194">
        <v>1977</v>
      </c>
      <c r="C25" s="191"/>
      <c r="D25" s="211">
        <v>2.6057043373269897</v>
      </c>
      <c r="E25" s="176">
        <v>0.31864893582963516</v>
      </c>
      <c r="F25" s="179">
        <v>0.32081668636227495</v>
      </c>
      <c r="G25" s="177"/>
      <c r="H25" s="207">
        <f t="shared" si="12"/>
        <v>0.04</v>
      </c>
      <c r="I25" s="208">
        <v>2.4E-2</v>
      </c>
      <c r="J25" s="209">
        <v>1.6E-2</v>
      </c>
      <c r="K25" s="177"/>
      <c r="L25" s="207">
        <f t="shared" si="13"/>
        <v>5.4157303370786516E-2</v>
      </c>
      <c r="M25" s="208">
        <v>3.2477303370786519E-2</v>
      </c>
      <c r="N25" s="209">
        <v>2.1680000000000001E-2</v>
      </c>
      <c r="O25" s="177"/>
      <c r="P25" s="207">
        <f t="shared" si="14"/>
        <v>0.04</v>
      </c>
      <c r="Q25" s="208">
        <v>2.4E-2</v>
      </c>
      <c r="R25" s="209">
        <v>1.6E-2</v>
      </c>
      <c r="S25" s="177"/>
      <c r="T25" s="207">
        <f t="shared" si="15"/>
        <v>0.08</v>
      </c>
      <c r="U25" s="208">
        <v>4.8000000000000001E-2</v>
      </c>
      <c r="V25" s="209">
        <v>3.2000000000000001E-2</v>
      </c>
      <c r="W25" s="177"/>
      <c r="X25" s="210">
        <v>1.1000000000000001</v>
      </c>
      <c r="Y25" s="205"/>
      <c r="Z25" s="207"/>
      <c r="AA25" s="208"/>
      <c r="AB25" s="209"/>
    </row>
    <row r="26" spans="2:28" ht="15" customHeight="1" x14ac:dyDescent="0.35">
      <c r="B26" s="194">
        <v>1978</v>
      </c>
      <c r="C26" s="191"/>
      <c r="D26" s="211">
        <v>2.9129195968638193</v>
      </c>
      <c r="E26" s="176">
        <v>0.35046504572708276</v>
      </c>
      <c r="F26" s="179">
        <v>0.35283419166123003</v>
      </c>
      <c r="G26" s="177"/>
      <c r="H26" s="207">
        <f t="shared" si="12"/>
        <v>0.04</v>
      </c>
      <c r="I26" s="208">
        <v>2.4E-2</v>
      </c>
      <c r="J26" s="209">
        <v>1.6E-2</v>
      </c>
      <c r="K26" s="177"/>
      <c r="L26" s="207">
        <f t="shared" si="13"/>
        <v>5.4157303370786516E-2</v>
      </c>
      <c r="M26" s="208">
        <v>3.2477303370786519E-2</v>
      </c>
      <c r="N26" s="209">
        <v>2.1680000000000001E-2</v>
      </c>
      <c r="O26" s="177"/>
      <c r="P26" s="207">
        <f t="shared" si="14"/>
        <v>0.04</v>
      </c>
      <c r="Q26" s="208">
        <v>2.4E-2</v>
      </c>
      <c r="R26" s="209">
        <v>1.6E-2</v>
      </c>
      <c r="S26" s="177"/>
      <c r="T26" s="207">
        <f t="shared" si="15"/>
        <v>0.08</v>
      </c>
      <c r="U26" s="208">
        <v>4.8000000000000001E-2</v>
      </c>
      <c r="V26" s="209">
        <v>3.2000000000000001E-2</v>
      </c>
      <c r="W26" s="177"/>
      <c r="X26" s="210">
        <v>1.1000000000000001</v>
      </c>
      <c r="Y26" s="205"/>
      <c r="Z26" s="207"/>
      <c r="AA26" s="208"/>
      <c r="AB26" s="209"/>
    </row>
    <row r="27" spans="2:28" ht="15" customHeight="1" x14ac:dyDescent="0.35">
      <c r="B27" s="194">
        <v>1979</v>
      </c>
      <c r="C27" s="191"/>
      <c r="D27" s="211">
        <v>3.2781874421646542</v>
      </c>
      <c r="E27" s="176">
        <v>0.39156530077428853</v>
      </c>
      <c r="F27" s="179">
        <v>0.39422164234309232</v>
      </c>
      <c r="G27" s="177"/>
      <c r="H27" s="207">
        <f t="shared" si="12"/>
        <v>0.04</v>
      </c>
      <c r="I27" s="208">
        <v>2.4E-2</v>
      </c>
      <c r="J27" s="209">
        <v>1.6E-2</v>
      </c>
      <c r="K27" s="177"/>
      <c r="L27" s="207">
        <f t="shared" si="13"/>
        <v>5.4157303370786516E-2</v>
      </c>
      <c r="M27" s="208">
        <v>3.2477303370786519E-2</v>
      </c>
      <c r="N27" s="209">
        <v>2.1680000000000001E-2</v>
      </c>
      <c r="O27" s="177"/>
      <c r="P27" s="207">
        <f t="shared" si="14"/>
        <v>0.04</v>
      </c>
      <c r="Q27" s="208">
        <v>2.4E-2</v>
      </c>
      <c r="R27" s="209">
        <v>1.6E-2</v>
      </c>
      <c r="S27" s="177"/>
      <c r="T27" s="207">
        <f t="shared" si="15"/>
        <v>0.08</v>
      </c>
      <c r="U27" s="208">
        <v>4.8000000000000001E-2</v>
      </c>
      <c r="V27" s="209">
        <v>3.2000000000000001E-2</v>
      </c>
      <c r="W27" s="177"/>
      <c r="X27" s="210">
        <v>1.1000000000000001</v>
      </c>
      <c r="Y27" s="205"/>
      <c r="Z27" s="207"/>
      <c r="AA27" s="208"/>
      <c r="AB27" s="209"/>
    </row>
    <row r="28" spans="2:28" ht="15" customHeight="1" x14ac:dyDescent="0.35">
      <c r="B28" s="194">
        <v>1980</v>
      </c>
      <c r="C28" s="191"/>
      <c r="D28" s="211">
        <v>3.7223933885910205</v>
      </c>
      <c r="E28" s="176">
        <v>0.45010572339345417</v>
      </c>
      <c r="F28" s="179">
        <v>0.45311835570915032</v>
      </c>
      <c r="G28" s="177"/>
      <c r="H28" s="207">
        <f t="shared" si="12"/>
        <v>0.04</v>
      </c>
      <c r="I28" s="208">
        <v>2.4E-2</v>
      </c>
      <c r="J28" s="209">
        <v>1.6E-2</v>
      </c>
      <c r="K28" s="177"/>
      <c r="L28" s="207">
        <f t="shared" si="13"/>
        <v>5.4157303370786516E-2</v>
      </c>
      <c r="M28" s="208">
        <v>3.2477303370786519E-2</v>
      </c>
      <c r="N28" s="209">
        <v>2.1680000000000001E-2</v>
      </c>
      <c r="O28" s="177"/>
      <c r="P28" s="207">
        <f t="shared" si="14"/>
        <v>0.04</v>
      </c>
      <c r="Q28" s="208">
        <v>2.4E-2</v>
      </c>
      <c r="R28" s="209">
        <v>1.6E-2</v>
      </c>
      <c r="S28" s="177"/>
      <c r="T28" s="207">
        <f t="shared" si="15"/>
        <v>0.08</v>
      </c>
      <c r="U28" s="208">
        <v>4.8000000000000001E-2</v>
      </c>
      <c r="V28" s="209">
        <v>3.2000000000000001E-2</v>
      </c>
      <c r="W28" s="177"/>
      <c r="X28" s="210">
        <v>1.1000000000000001</v>
      </c>
      <c r="Y28" s="205"/>
      <c r="Z28" s="207"/>
      <c r="AA28" s="208"/>
      <c r="AB28" s="209"/>
    </row>
    <row r="29" spans="2:28" ht="15" customHeight="1" x14ac:dyDescent="0.35">
      <c r="B29" s="194">
        <v>1981</v>
      </c>
      <c r="C29" s="191"/>
      <c r="D29" s="211">
        <v>4.2122578156799912</v>
      </c>
      <c r="E29" s="176">
        <v>0.51716804607619093</v>
      </c>
      <c r="F29" s="179">
        <v>0.52063299070981373</v>
      </c>
      <c r="G29" s="177"/>
      <c r="H29" s="207">
        <f t="shared" si="12"/>
        <v>0.04</v>
      </c>
      <c r="I29" s="208">
        <v>2.4E-2</v>
      </c>
      <c r="J29" s="209">
        <v>1.6E-2</v>
      </c>
      <c r="K29" s="177"/>
      <c r="L29" s="207">
        <f t="shared" si="13"/>
        <v>5.4157303370786516E-2</v>
      </c>
      <c r="M29" s="208">
        <v>3.2477303370786519E-2</v>
      </c>
      <c r="N29" s="209">
        <v>2.1680000000000001E-2</v>
      </c>
      <c r="O29" s="177"/>
      <c r="P29" s="207">
        <f t="shared" si="14"/>
        <v>0.04</v>
      </c>
      <c r="Q29" s="208">
        <v>2.4E-2</v>
      </c>
      <c r="R29" s="209">
        <v>1.6E-2</v>
      </c>
      <c r="S29" s="177"/>
      <c r="T29" s="207">
        <f t="shared" si="15"/>
        <v>0.08</v>
      </c>
      <c r="U29" s="208">
        <v>4.8000000000000001E-2</v>
      </c>
      <c r="V29" s="209">
        <v>3.2000000000000001E-2</v>
      </c>
      <c r="W29" s="177"/>
      <c r="X29" s="210">
        <v>1.1000000000000001</v>
      </c>
      <c r="Y29" s="205"/>
      <c r="Z29" s="207"/>
      <c r="AA29" s="208"/>
      <c r="AB29" s="209"/>
    </row>
    <row r="30" spans="2:28" ht="15" customHeight="1" x14ac:dyDescent="0.35">
      <c r="B30" s="194">
        <v>1982</v>
      </c>
      <c r="C30" s="191"/>
      <c r="D30" s="211">
        <v>4.7657392176621336</v>
      </c>
      <c r="E30" s="176">
        <v>0.58651710401748902</v>
      </c>
      <c r="F30" s="179">
        <v>0.59044987476399979</v>
      </c>
      <c r="G30" s="177"/>
      <c r="H30" s="207">
        <f t="shared" si="12"/>
        <v>0.04</v>
      </c>
      <c r="I30" s="208">
        <v>2.4E-2</v>
      </c>
      <c r="J30" s="209">
        <v>1.6E-2</v>
      </c>
      <c r="K30" s="177"/>
      <c r="L30" s="207">
        <f t="shared" si="13"/>
        <v>5.4157303370786516E-2</v>
      </c>
      <c r="M30" s="208">
        <v>3.2477303370786519E-2</v>
      </c>
      <c r="N30" s="209">
        <v>2.1680000000000001E-2</v>
      </c>
      <c r="O30" s="177"/>
      <c r="P30" s="207">
        <f t="shared" si="14"/>
        <v>0.04</v>
      </c>
      <c r="Q30" s="208">
        <v>2.4E-2</v>
      </c>
      <c r="R30" s="209">
        <v>1.6E-2</v>
      </c>
      <c r="S30" s="177"/>
      <c r="T30" s="207">
        <f t="shared" si="15"/>
        <v>0.08</v>
      </c>
      <c r="U30" s="208">
        <v>4.8000000000000001E-2</v>
      </c>
      <c r="V30" s="209">
        <v>3.2000000000000001E-2</v>
      </c>
      <c r="W30" s="177"/>
      <c r="X30" s="210">
        <v>1.1000000000000001</v>
      </c>
      <c r="Y30" s="205"/>
      <c r="Z30" s="207"/>
      <c r="AA30" s="208"/>
      <c r="AB30" s="209"/>
    </row>
    <row r="31" spans="2:28" ht="15" customHeight="1" x14ac:dyDescent="0.35">
      <c r="B31" s="194">
        <v>1983</v>
      </c>
      <c r="C31" s="191"/>
      <c r="D31" s="211">
        <v>5.2666257086973687</v>
      </c>
      <c r="E31" s="176">
        <v>0.63659660617997826</v>
      </c>
      <c r="F31" s="179">
        <v>0.64093333905632177</v>
      </c>
      <c r="G31" s="177"/>
      <c r="H31" s="207">
        <f t="shared" si="12"/>
        <v>0.04</v>
      </c>
      <c r="I31" s="208">
        <v>2.4E-2</v>
      </c>
      <c r="J31" s="209">
        <v>1.6E-2</v>
      </c>
      <c r="K31" s="177"/>
      <c r="L31" s="207">
        <f t="shared" si="13"/>
        <v>5.4157303370786516E-2</v>
      </c>
      <c r="M31" s="208">
        <v>3.2477303370786519E-2</v>
      </c>
      <c r="N31" s="209">
        <v>2.1680000000000001E-2</v>
      </c>
      <c r="O31" s="177"/>
      <c r="P31" s="207">
        <f t="shared" si="14"/>
        <v>0.04</v>
      </c>
      <c r="Q31" s="208">
        <v>2.4E-2</v>
      </c>
      <c r="R31" s="209">
        <v>1.6E-2</v>
      </c>
      <c r="S31" s="177"/>
      <c r="T31" s="207">
        <f t="shared" si="15"/>
        <v>0.08</v>
      </c>
      <c r="U31" s="208">
        <v>4.8000000000000001E-2</v>
      </c>
      <c r="V31" s="209">
        <v>3.2000000000000001E-2</v>
      </c>
      <c r="W31" s="177"/>
      <c r="X31" s="210">
        <v>1.1499999999999999</v>
      </c>
      <c r="Y31" s="205"/>
      <c r="Z31" s="207">
        <v>0.02</v>
      </c>
      <c r="AA31" s="208">
        <v>1.2E-2</v>
      </c>
      <c r="AB31" s="209">
        <v>8.0000000000000002E-3</v>
      </c>
    </row>
    <row r="32" spans="2:28" ht="15" customHeight="1" x14ac:dyDescent="0.35">
      <c r="B32" s="194">
        <v>1984</v>
      </c>
      <c r="C32" s="191"/>
      <c r="D32" s="211">
        <v>5.6589837443612918</v>
      </c>
      <c r="E32" s="176">
        <v>0.68440461798563013</v>
      </c>
      <c r="F32" s="179">
        <v>0.68906743281945149</v>
      </c>
      <c r="G32" s="177"/>
      <c r="H32" s="207">
        <f t="shared" si="12"/>
        <v>0.04</v>
      </c>
      <c r="I32" s="208">
        <v>2.4E-2</v>
      </c>
      <c r="J32" s="209">
        <v>1.6E-2</v>
      </c>
      <c r="K32" s="177"/>
      <c r="L32" s="207">
        <f t="shared" si="13"/>
        <v>5.4157303370786516E-2</v>
      </c>
      <c r="M32" s="208">
        <v>3.2477303370786519E-2</v>
      </c>
      <c r="N32" s="209">
        <v>2.1680000000000001E-2</v>
      </c>
      <c r="O32" s="177"/>
      <c r="P32" s="207">
        <f t="shared" si="14"/>
        <v>0.04</v>
      </c>
      <c r="Q32" s="208">
        <v>2.4E-2</v>
      </c>
      <c r="R32" s="209">
        <v>1.6E-2</v>
      </c>
      <c r="S32" s="177"/>
      <c r="T32" s="207">
        <f t="shared" si="15"/>
        <v>0.08</v>
      </c>
      <c r="U32" s="208">
        <v>4.8000000000000001E-2</v>
      </c>
      <c r="V32" s="209">
        <v>3.2000000000000001E-2</v>
      </c>
      <c r="W32" s="177"/>
      <c r="X32" s="210">
        <v>1.1499999999999999</v>
      </c>
      <c r="Y32" s="205"/>
      <c r="Z32" s="207">
        <v>0.02</v>
      </c>
      <c r="AA32" s="208">
        <v>1.2E-2</v>
      </c>
      <c r="AB32" s="209">
        <v>8.0000000000000002E-3</v>
      </c>
    </row>
    <row r="33" spans="2:28" ht="15" customHeight="1" x14ac:dyDescent="0.35">
      <c r="B33" s="194">
        <v>1985</v>
      </c>
      <c r="C33" s="191"/>
      <c r="D33" s="211">
        <v>6.0551072707509785</v>
      </c>
      <c r="E33" s="176">
        <v>0.72718181222244749</v>
      </c>
      <c r="F33" s="179">
        <v>0.73213414737066718</v>
      </c>
      <c r="G33" s="177"/>
      <c r="H33" s="207">
        <f t="shared" si="12"/>
        <v>0.04</v>
      </c>
      <c r="I33" s="208">
        <v>2.4E-2</v>
      </c>
      <c r="J33" s="209">
        <v>1.6E-2</v>
      </c>
      <c r="K33" s="177"/>
      <c r="L33" s="207">
        <f t="shared" si="13"/>
        <v>5.4157303370786516E-2</v>
      </c>
      <c r="M33" s="208">
        <v>3.2477303370786519E-2</v>
      </c>
      <c r="N33" s="209">
        <v>2.1680000000000001E-2</v>
      </c>
      <c r="O33" s="177"/>
      <c r="P33" s="207">
        <f t="shared" si="14"/>
        <v>0.04</v>
      </c>
      <c r="Q33" s="208">
        <v>2.4E-2</v>
      </c>
      <c r="R33" s="209">
        <v>1.6E-2</v>
      </c>
      <c r="S33" s="177"/>
      <c r="T33" s="207">
        <f t="shared" si="15"/>
        <v>0.08</v>
      </c>
      <c r="U33" s="208">
        <v>4.8000000000000001E-2</v>
      </c>
      <c r="V33" s="209">
        <v>3.2000000000000001E-2</v>
      </c>
      <c r="W33" s="177"/>
      <c r="X33" s="210">
        <v>1.1499999999999999</v>
      </c>
      <c r="Y33" s="205"/>
      <c r="Z33" s="207">
        <v>0.02</v>
      </c>
      <c r="AA33" s="208">
        <v>1.2E-2</v>
      </c>
      <c r="AB33" s="209">
        <v>8.0000000000000002E-3</v>
      </c>
    </row>
    <row r="34" spans="2:28" ht="15" customHeight="1" x14ac:dyDescent="0.35">
      <c r="B34" s="194">
        <v>1986</v>
      </c>
      <c r="C34" s="191"/>
      <c r="D34" s="211">
        <v>6.3427328315728015</v>
      </c>
      <c r="E34" s="176">
        <v>0.75915037113713246</v>
      </c>
      <c r="F34" s="179">
        <v>0.76434804985497651</v>
      </c>
      <c r="G34" s="177"/>
      <c r="H34" s="207">
        <f t="shared" si="12"/>
        <v>0.04</v>
      </c>
      <c r="I34" s="208">
        <v>2.4E-2</v>
      </c>
      <c r="J34" s="209">
        <v>1.6E-2</v>
      </c>
      <c r="K34" s="177"/>
      <c r="L34" s="207">
        <f t="shared" si="13"/>
        <v>5.4157303370786516E-2</v>
      </c>
      <c r="M34" s="208">
        <v>3.2477303370786519E-2</v>
      </c>
      <c r="N34" s="209">
        <v>2.1680000000000001E-2</v>
      </c>
      <c r="O34" s="177"/>
      <c r="P34" s="207">
        <f t="shared" si="14"/>
        <v>0.04</v>
      </c>
      <c r="Q34" s="208">
        <v>2.4E-2</v>
      </c>
      <c r="R34" s="209">
        <v>1.6E-2</v>
      </c>
      <c r="S34" s="177"/>
      <c r="T34" s="207">
        <f t="shared" si="15"/>
        <v>0.08</v>
      </c>
      <c r="U34" s="208">
        <v>4.8000000000000001E-2</v>
      </c>
      <c r="V34" s="209">
        <v>3.2000000000000001E-2</v>
      </c>
      <c r="W34" s="177"/>
      <c r="X34" s="210">
        <v>1.1499999999999999</v>
      </c>
      <c r="Y34" s="205"/>
      <c r="Z34" s="207">
        <v>0.02</v>
      </c>
      <c r="AA34" s="208">
        <v>1.2E-2</v>
      </c>
      <c r="AB34" s="209">
        <v>8.0000000000000002E-3</v>
      </c>
    </row>
    <row r="35" spans="2:28" ht="15" customHeight="1" x14ac:dyDescent="0.35">
      <c r="B35" s="194">
        <v>1987</v>
      </c>
      <c r="C35" s="191"/>
      <c r="D35" s="211">
        <v>6.6021553242057021</v>
      </c>
      <c r="E35" s="176">
        <v>0.78290192802272107</v>
      </c>
      <c r="F35" s="179">
        <v>0.78827214381543731</v>
      </c>
      <c r="G35" s="177"/>
      <c r="H35" s="207">
        <f t="shared" si="12"/>
        <v>0.04</v>
      </c>
      <c r="I35" s="208">
        <v>2.4E-2</v>
      </c>
      <c r="J35" s="209">
        <v>1.6E-2</v>
      </c>
      <c r="K35" s="177"/>
      <c r="L35" s="207">
        <f t="shared" si="13"/>
        <v>5.4157303370786516E-2</v>
      </c>
      <c r="M35" s="208">
        <v>3.2477303370786519E-2</v>
      </c>
      <c r="N35" s="209">
        <v>2.1680000000000001E-2</v>
      </c>
      <c r="O35" s="177"/>
      <c r="P35" s="207">
        <f t="shared" si="14"/>
        <v>0.04</v>
      </c>
      <c r="Q35" s="208">
        <v>2.4E-2</v>
      </c>
      <c r="R35" s="209">
        <v>1.6E-2</v>
      </c>
      <c r="S35" s="177"/>
      <c r="T35" s="207">
        <f t="shared" si="15"/>
        <v>0.08</v>
      </c>
      <c r="U35" s="208">
        <v>4.8000000000000001E-2</v>
      </c>
      <c r="V35" s="209">
        <v>3.2000000000000001E-2</v>
      </c>
      <c r="W35" s="177"/>
      <c r="X35" s="210">
        <v>1.175</v>
      </c>
      <c r="Y35" s="205"/>
      <c r="Z35" s="207">
        <v>0.02</v>
      </c>
      <c r="AA35" s="208">
        <v>1.2E-2</v>
      </c>
      <c r="AB35" s="209">
        <v>8.0000000000000002E-3</v>
      </c>
    </row>
    <row r="36" spans="2:28" ht="15" customHeight="1" x14ac:dyDescent="0.35">
      <c r="B36" s="194">
        <v>1988</v>
      </c>
      <c r="C36" s="191"/>
      <c r="D36" s="211">
        <v>6.8715174927624822</v>
      </c>
      <c r="E36" s="176">
        <v>0.8048240967014606</v>
      </c>
      <c r="F36" s="179">
        <v>0.81034376384226958</v>
      </c>
      <c r="G36" s="177"/>
      <c r="H36" s="207">
        <f t="shared" si="12"/>
        <v>0.04</v>
      </c>
      <c r="I36" s="208">
        <v>2.4E-2</v>
      </c>
      <c r="J36" s="209">
        <v>1.6E-2</v>
      </c>
      <c r="K36" s="177"/>
      <c r="L36" s="207">
        <f t="shared" si="13"/>
        <v>5.4157303370786516E-2</v>
      </c>
      <c r="M36" s="208">
        <v>3.2477303370786519E-2</v>
      </c>
      <c r="N36" s="209">
        <v>2.1680000000000001E-2</v>
      </c>
      <c r="O36" s="177"/>
      <c r="P36" s="207">
        <f t="shared" si="14"/>
        <v>0.04</v>
      </c>
      <c r="Q36" s="208">
        <v>2.4E-2</v>
      </c>
      <c r="R36" s="209">
        <v>1.6E-2</v>
      </c>
      <c r="S36" s="177"/>
      <c r="T36" s="207">
        <f t="shared" si="15"/>
        <v>0.08</v>
      </c>
      <c r="U36" s="208">
        <v>4.8000000000000001E-2</v>
      </c>
      <c r="V36" s="209">
        <v>3.2000000000000001E-2</v>
      </c>
      <c r="W36" s="177"/>
      <c r="X36" s="210">
        <v>1.2</v>
      </c>
      <c r="Y36" s="205"/>
      <c r="Z36" s="207">
        <v>0.02</v>
      </c>
      <c r="AA36" s="208">
        <v>1.2E-2</v>
      </c>
      <c r="AB36" s="209">
        <v>8.0000000000000002E-3</v>
      </c>
    </row>
    <row r="37" spans="2:28" ht="15" customHeight="1" x14ac:dyDescent="0.35">
      <c r="B37" s="194">
        <v>1989</v>
      </c>
      <c r="C37" s="191"/>
      <c r="D37" s="211">
        <v>7.1882913056800977</v>
      </c>
      <c r="E37" s="176">
        <v>0.82735606144914997</v>
      </c>
      <c r="F37" s="179">
        <v>0.83303338922985315</v>
      </c>
      <c r="G37" s="177"/>
      <c r="H37" s="207">
        <f t="shared" si="12"/>
        <v>0.04</v>
      </c>
      <c r="I37" s="208">
        <v>2.4E-2</v>
      </c>
      <c r="J37" s="209">
        <v>1.6E-2</v>
      </c>
      <c r="K37" s="177"/>
      <c r="L37" s="207">
        <f t="shared" si="13"/>
        <v>5.4157303370786516E-2</v>
      </c>
      <c r="M37" s="208">
        <v>3.2477303370786519E-2</v>
      </c>
      <c r="N37" s="209">
        <v>2.1680000000000001E-2</v>
      </c>
      <c r="O37" s="177"/>
      <c r="P37" s="207">
        <f t="shared" si="14"/>
        <v>0.04</v>
      </c>
      <c r="Q37" s="208">
        <v>2.4E-2</v>
      </c>
      <c r="R37" s="209">
        <v>1.6E-2</v>
      </c>
      <c r="S37" s="177"/>
      <c r="T37" s="207">
        <f t="shared" si="15"/>
        <v>0.08</v>
      </c>
      <c r="U37" s="208">
        <v>4.8000000000000001E-2</v>
      </c>
      <c r="V37" s="209">
        <v>3.2000000000000001E-2</v>
      </c>
      <c r="W37" s="177"/>
      <c r="X37" s="210">
        <v>1.2</v>
      </c>
      <c r="Y37" s="205"/>
      <c r="Z37" s="207">
        <v>0.02</v>
      </c>
      <c r="AA37" s="208">
        <v>1.2E-2</v>
      </c>
      <c r="AB37" s="209">
        <v>8.0000000000000002E-3</v>
      </c>
    </row>
    <row r="38" spans="2:28" ht="15" customHeight="1" x14ac:dyDescent="0.35">
      <c r="B38" s="194">
        <v>1990</v>
      </c>
      <c r="C38" s="191"/>
      <c r="D38" s="211">
        <v>7.5455555775759695</v>
      </c>
      <c r="E38" s="176">
        <v>0.86138268209653979</v>
      </c>
      <c r="F38" s="179">
        <v>0.86727106152720002</v>
      </c>
      <c r="G38" s="177"/>
      <c r="H38" s="207">
        <f t="shared" si="12"/>
        <v>0.04</v>
      </c>
      <c r="I38" s="208">
        <v>2.4E-2</v>
      </c>
      <c r="J38" s="209">
        <v>1.6E-2</v>
      </c>
      <c r="K38" s="177"/>
      <c r="L38" s="207">
        <f t="shared" si="13"/>
        <v>5.4157303370786516E-2</v>
      </c>
      <c r="M38" s="208">
        <v>3.2477303370786519E-2</v>
      </c>
      <c r="N38" s="209">
        <v>2.1680000000000001E-2</v>
      </c>
      <c r="O38" s="177"/>
      <c r="P38" s="207">
        <f t="shared" si="14"/>
        <v>0.04</v>
      </c>
      <c r="Q38" s="208">
        <v>2.4E-2</v>
      </c>
      <c r="R38" s="209">
        <v>1.6E-2</v>
      </c>
      <c r="S38" s="177"/>
      <c r="T38" s="207">
        <f t="shared" si="15"/>
        <v>0.08</v>
      </c>
      <c r="U38" s="208">
        <v>4.8000000000000001E-2</v>
      </c>
      <c r="V38" s="209">
        <v>3.2000000000000001E-2</v>
      </c>
      <c r="W38" s="177"/>
      <c r="X38" s="210">
        <v>1.2</v>
      </c>
      <c r="Y38" s="205"/>
      <c r="Z38" s="207">
        <v>0.02</v>
      </c>
      <c r="AA38" s="208">
        <v>1.2E-2</v>
      </c>
      <c r="AB38" s="209">
        <v>8.0000000000000002E-3</v>
      </c>
    </row>
    <row r="39" spans="2:28" ht="15" customHeight="1" x14ac:dyDescent="0.35">
      <c r="B39" s="194">
        <v>1991</v>
      </c>
      <c r="C39" s="191"/>
      <c r="D39" s="211">
        <v>7.8896330094808045</v>
      </c>
      <c r="E39" s="176">
        <v>0.89342746551984353</v>
      </c>
      <c r="F39" s="179">
        <v>0.89953354501601179</v>
      </c>
      <c r="G39" s="177"/>
      <c r="H39" s="207">
        <f t="shared" si="12"/>
        <v>0.04</v>
      </c>
      <c r="I39" s="208">
        <v>2.4E-2</v>
      </c>
      <c r="J39" s="209">
        <v>1.6E-2</v>
      </c>
      <c r="K39" s="177"/>
      <c r="L39" s="207">
        <f t="shared" si="13"/>
        <v>5.4157303370786516E-2</v>
      </c>
      <c r="M39" s="208">
        <v>3.2477303370786519E-2</v>
      </c>
      <c r="N39" s="209">
        <v>2.1680000000000001E-2</v>
      </c>
      <c r="O39" s="177"/>
      <c r="P39" s="207">
        <f t="shared" si="14"/>
        <v>0.04</v>
      </c>
      <c r="Q39" s="208">
        <v>2.4E-2</v>
      </c>
      <c r="R39" s="209">
        <v>1.6E-2</v>
      </c>
      <c r="S39" s="177"/>
      <c r="T39" s="207">
        <f t="shared" si="15"/>
        <v>0.08</v>
      </c>
      <c r="U39" s="208">
        <v>4.8000000000000001E-2</v>
      </c>
      <c r="V39" s="209">
        <v>3.2000000000000001E-2</v>
      </c>
      <c r="W39" s="177"/>
      <c r="X39" s="210">
        <v>1.23</v>
      </c>
      <c r="Y39" s="205"/>
      <c r="Z39" s="207">
        <v>1.8000000000000002E-2</v>
      </c>
      <c r="AA39" s="208">
        <v>1.0800000000000001E-2</v>
      </c>
      <c r="AB39" s="209">
        <v>7.1999999999999998E-3</v>
      </c>
    </row>
    <row r="40" spans="2:28" ht="15" customHeight="1" x14ac:dyDescent="0.35">
      <c r="B40" s="194">
        <v>1992</v>
      </c>
      <c r="C40" s="191"/>
      <c r="D40" s="211">
        <v>8.2060104549536028</v>
      </c>
      <c r="E40" s="176">
        <v>0.92463377934834146</v>
      </c>
      <c r="F40" s="179">
        <v>0.93092726573707052</v>
      </c>
      <c r="G40" s="177"/>
      <c r="H40" s="207">
        <f t="shared" si="12"/>
        <v>0.04</v>
      </c>
      <c r="I40" s="208">
        <v>2.4E-2</v>
      </c>
      <c r="J40" s="209">
        <v>1.6E-2</v>
      </c>
      <c r="K40" s="177"/>
      <c r="L40" s="207">
        <f t="shared" si="13"/>
        <v>5.4157303370786516E-2</v>
      </c>
      <c r="M40" s="208">
        <v>3.2477303370786519E-2</v>
      </c>
      <c r="N40" s="209">
        <v>2.1680000000000001E-2</v>
      </c>
      <c r="O40" s="177"/>
      <c r="P40" s="207">
        <f t="shared" si="14"/>
        <v>0.04</v>
      </c>
      <c r="Q40" s="208">
        <v>2.4E-2</v>
      </c>
      <c r="R40" s="209">
        <v>1.6E-2</v>
      </c>
      <c r="S40" s="177"/>
      <c r="T40" s="207">
        <f t="shared" si="15"/>
        <v>0.08</v>
      </c>
      <c r="U40" s="208">
        <v>4.8000000000000001E-2</v>
      </c>
      <c r="V40" s="209">
        <v>3.2000000000000001E-2</v>
      </c>
      <c r="W40" s="177"/>
      <c r="X40" s="210">
        <v>1.25</v>
      </c>
      <c r="Y40" s="205"/>
      <c r="Z40" s="207">
        <v>1.8000000000000002E-2</v>
      </c>
      <c r="AA40" s="208">
        <v>1.0800000000000001E-2</v>
      </c>
      <c r="AB40" s="209">
        <v>7.1999999999999998E-3</v>
      </c>
    </row>
    <row r="41" spans="2:28" ht="15" customHeight="1" x14ac:dyDescent="0.35">
      <c r="B41" s="194">
        <v>1993</v>
      </c>
      <c r="C41" s="191"/>
      <c r="D41" s="211">
        <v>8.5137287962473156</v>
      </c>
      <c r="E41" s="176">
        <v>0.94436068217886238</v>
      </c>
      <c r="F41" s="179">
        <v>0.95084910922384391</v>
      </c>
      <c r="G41" s="177"/>
      <c r="H41" s="207">
        <f t="shared" si="12"/>
        <v>0.04</v>
      </c>
      <c r="I41" s="208">
        <v>2.4E-2</v>
      </c>
      <c r="J41" s="209">
        <v>1.6E-2</v>
      </c>
      <c r="K41" s="177"/>
      <c r="L41" s="207">
        <f t="shared" si="13"/>
        <v>5.4157303370786516E-2</v>
      </c>
      <c r="M41" s="208">
        <v>3.2477303370786519E-2</v>
      </c>
      <c r="N41" s="209">
        <v>2.1680000000000001E-2</v>
      </c>
      <c r="O41" s="177"/>
      <c r="P41" s="207">
        <f t="shared" si="14"/>
        <v>0.04</v>
      </c>
      <c r="Q41" s="208">
        <v>2.4E-2</v>
      </c>
      <c r="R41" s="209">
        <v>1.6E-2</v>
      </c>
      <c r="S41" s="177"/>
      <c r="T41" s="207">
        <f t="shared" si="15"/>
        <v>0.08</v>
      </c>
      <c r="U41" s="208">
        <v>4.8000000000000001E-2</v>
      </c>
      <c r="V41" s="209">
        <v>3.2000000000000001E-2</v>
      </c>
      <c r="W41" s="177"/>
      <c r="X41" s="210">
        <v>1.25</v>
      </c>
      <c r="Y41" s="205"/>
      <c r="Z41" s="207">
        <v>1.8000000000000002E-2</v>
      </c>
      <c r="AA41" s="208">
        <v>1.0800000000000001E-2</v>
      </c>
      <c r="AB41" s="209">
        <v>7.1999999999999998E-3</v>
      </c>
    </row>
    <row r="42" spans="2:28" ht="15" customHeight="1" x14ac:dyDescent="0.35">
      <c r="B42" s="194">
        <v>1994</v>
      </c>
      <c r="C42" s="191"/>
      <c r="D42" s="211">
        <v>8.6533568511350598</v>
      </c>
      <c r="E42" s="176">
        <v>0.94930003033735444</v>
      </c>
      <c r="F42" s="179">
        <v>0.955793524591808</v>
      </c>
      <c r="G42" s="177"/>
      <c r="H42" s="207">
        <f t="shared" si="12"/>
        <v>0.04</v>
      </c>
      <c r="I42" s="208">
        <v>2.4E-2</v>
      </c>
      <c r="J42" s="209">
        <v>1.6E-2</v>
      </c>
      <c r="K42" s="177"/>
      <c r="L42" s="207">
        <f t="shared" si="13"/>
        <v>5.5791624106230855E-2</v>
      </c>
      <c r="M42" s="208">
        <v>3.4111624106230851E-2</v>
      </c>
      <c r="N42" s="209">
        <v>2.1680000000000001E-2</v>
      </c>
      <c r="O42" s="177"/>
      <c r="P42" s="207">
        <f t="shared" si="14"/>
        <v>0.04</v>
      </c>
      <c r="Q42" s="208">
        <v>2.4E-2</v>
      </c>
      <c r="R42" s="209">
        <v>1.6E-2</v>
      </c>
      <c r="S42" s="177"/>
      <c r="T42" s="207">
        <f t="shared" si="15"/>
        <v>0.08</v>
      </c>
      <c r="U42" s="208">
        <v>4.8000000000000001E-2</v>
      </c>
      <c r="V42" s="209">
        <v>3.2000000000000001E-2</v>
      </c>
      <c r="W42" s="177"/>
      <c r="X42" s="210">
        <v>1.25</v>
      </c>
      <c r="Y42" s="205"/>
      <c r="Z42" s="207">
        <v>1.9599999999999999E-2</v>
      </c>
      <c r="AA42" s="208">
        <v>1.1599999999999999E-2</v>
      </c>
      <c r="AB42" s="209">
        <v>8.0000000000000002E-3</v>
      </c>
    </row>
    <row r="43" spans="2:28" ht="15" customHeight="1" x14ac:dyDescent="0.35">
      <c r="B43" s="194">
        <v>1995</v>
      </c>
      <c r="C43" s="191"/>
      <c r="D43" s="211">
        <v>8.8004549078674366</v>
      </c>
      <c r="E43" s="176">
        <v>0.95692248119922496</v>
      </c>
      <c r="F43" s="179">
        <v>0.96343987278854248</v>
      </c>
      <c r="G43" s="177"/>
      <c r="H43" s="207">
        <f t="shared" si="12"/>
        <v>0.04</v>
      </c>
      <c r="I43" s="208">
        <v>2.4E-2</v>
      </c>
      <c r="J43" s="209">
        <v>1.6E-2</v>
      </c>
      <c r="K43" s="177"/>
      <c r="L43" s="207">
        <f t="shared" si="13"/>
        <v>5.5995914198161398E-2</v>
      </c>
      <c r="M43" s="208">
        <v>3.3675914198161391E-2</v>
      </c>
      <c r="N43" s="209">
        <v>2.2320000000000003E-2</v>
      </c>
      <c r="O43" s="177"/>
      <c r="P43" s="207">
        <f t="shared" si="14"/>
        <v>0.04</v>
      </c>
      <c r="Q43" s="208">
        <v>2.4E-2</v>
      </c>
      <c r="R43" s="209">
        <v>1.6E-2</v>
      </c>
      <c r="S43" s="177"/>
      <c r="T43" s="207">
        <f t="shared" si="15"/>
        <v>0.08</v>
      </c>
      <c r="U43" s="208">
        <v>4.8000000000000001E-2</v>
      </c>
      <c r="V43" s="209">
        <v>3.2000000000000001E-2</v>
      </c>
      <c r="W43" s="177"/>
      <c r="X43" s="210">
        <v>1.25</v>
      </c>
      <c r="Y43" s="205"/>
      <c r="Z43" s="207">
        <v>1.9599999999999999E-2</v>
      </c>
      <c r="AA43" s="208">
        <v>1.1599999999999999E-2</v>
      </c>
      <c r="AB43" s="209">
        <v>8.0000000000000002E-3</v>
      </c>
    </row>
    <row r="44" spans="2:28" ht="15" customHeight="1" x14ac:dyDescent="0.35">
      <c r="B44" s="194">
        <v>1996</v>
      </c>
      <c r="C44" s="191"/>
      <c r="D44" s="211">
        <v>9.3020883990871344</v>
      </c>
      <c r="E44" s="176">
        <v>0.97373760780051133</v>
      </c>
      <c r="F44" s="179">
        <v>0.9803964145496209</v>
      </c>
      <c r="G44" s="177"/>
      <c r="H44" s="207">
        <f t="shared" si="12"/>
        <v>4.5000000000000005E-2</v>
      </c>
      <c r="I44" s="208">
        <v>2.7000000000000003E-2</v>
      </c>
      <c r="J44" s="209">
        <v>1.8000000000000002E-2</v>
      </c>
      <c r="K44" s="177"/>
      <c r="L44" s="207">
        <f t="shared" si="13"/>
        <v>5.793667007150153E-2</v>
      </c>
      <c r="M44" s="208">
        <v>3.5536670071501526E-2</v>
      </c>
      <c r="N44" s="209">
        <v>2.2400000000000003E-2</v>
      </c>
      <c r="O44" s="177"/>
      <c r="P44" s="207">
        <f t="shared" si="14"/>
        <v>4.5000000000000005E-2</v>
      </c>
      <c r="Q44" s="208">
        <v>2.7000000000000003E-2</v>
      </c>
      <c r="R44" s="209">
        <v>1.8000000000000002E-2</v>
      </c>
      <c r="S44" s="177"/>
      <c r="T44" s="207">
        <f t="shared" si="15"/>
        <v>0.08</v>
      </c>
      <c r="U44" s="208">
        <v>4.8000000000000001E-2</v>
      </c>
      <c r="V44" s="209">
        <v>3.2000000000000001E-2</v>
      </c>
      <c r="W44" s="177"/>
      <c r="X44" s="210">
        <v>1.25</v>
      </c>
      <c r="Y44" s="205"/>
      <c r="Z44" s="207">
        <v>1.9599999999999999E-2</v>
      </c>
      <c r="AA44" s="208">
        <v>1.1599999999999999E-2</v>
      </c>
      <c r="AB44" s="209">
        <v>8.0000000000000002E-3</v>
      </c>
    </row>
    <row r="45" spans="2:28" ht="15" customHeight="1" x14ac:dyDescent="0.35">
      <c r="B45" s="194">
        <v>1997</v>
      </c>
      <c r="C45" s="191"/>
      <c r="D45" s="211">
        <v>9.8323060810388494</v>
      </c>
      <c r="E45" s="176">
        <v>0.97957640516070421</v>
      </c>
      <c r="F45" s="179">
        <v>0.98627879303691868</v>
      </c>
      <c r="G45" s="177"/>
      <c r="H45" s="207">
        <f t="shared" si="12"/>
        <v>0.05</v>
      </c>
      <c r="I45" s="208">
        <v>0.03</v>
      </c>
      <c r="J45" s="209">
        <v>0.02</v>
      </c>
      <c r="K45" s="177"/>
      <c r="L45" s="207">
        <f t="shared" si="13"/>
        <v>6.028600612870276E-2</v>
      </c>
      <c r="M45" s="208">
        <v>3.712600612870276E-2</v>
      </c>
      <c r="N45" s="209">
        <v>2.3160000000000004E-2</v>
      </c>
      <c r="O45" s="177"/>
      <c r="P45" s="207">
        <f t="shared" si="14"/>
        <v>0.05</v>
      </c>
      <c r="Q45" s="208">
        <v>0.03</v>
      </c>
      <c r="R45" s="209">
        <v>0.02</v>
      </c>
      <c r="S45" s="177"/>
      <c r="T45" s="207">
        <f t="shared" si="15"/>
        <v>0.08</v>
      </c>
      <c r="U45" s="208">
        <v>4.8000000000000001E-2</v>
      </c>
      <c r="V45" s="209">
        <v>3.2000000000000001E-2</v>
      </c>
      <c r="W45" s="177"/>
      <c r="X45" s="210">
        <v>1.25</v>
      </c>
      <c r="Y45" s="205"/>
      <c r="Z45" s="207">
        <v>1.9599999999999999E-2</v>
      </c>
      <c r="AA45" s="208">
        <v>1.1599999999999999E-2</v>
      </c>
      <c r="AB45" s="209">
        <v>8.0000000000000002E-3</v>
      </c>
    </row>
    <row r="46" spans="2:28" ht="15" customHeight="1" x14ac:dyDescent="0.35">
      <c r="B46" s="194">
        <v>1998</v>
      </c>
      <c r="C46" s="191"/>
      <c r="D46" s="211">
        <v>10.382921441496928</v>
      </c>
      <c r="E46" s="176">
        <v>0.99035455067938905</v>
      </c>
      <c r="F46" s="179">
        <v>0.9971278597603247</v>
      </c>
      <c r="G46" s="177"/>
      <c r="H46" s="207">
        <f t="shared" si="12"/>
        <v>5.5000000000000007E-2</v>
      </c>
      <c r="I46" s="208">
        <v>3.3000000000000002E-2</v>
      </c>
      <c r="J46" s="209">
        <v>2.2000000000000002E-2</v>
      </c>
      <c r="K46" s="177"/>
      <c r="L46" s="207">
        <f t="shared" si="13"/>
        <v>6.2635342185903983E-2</v>
      </c>
      <c r="M46" s="208">
        <v>3.8515342185903981E-2</v>
      </c>
      <c r="N46" s="209">
        <v>2.4120000000000003E-2</v>
      </c>
      <c r="O46" s="177"/>
      <c r="P46" s="207">
        <f t="shared" si="14"/>
        <v>5.5000000000000007E-2</v>
      </c>
      <c r="Q46" s="208">
        <v>3.3000000000000002E-2</v>
      </c>
      <c r="R46" s="209">
        <v>2.2000000000000002E-2</v>
      </c>
      <c r="S46" s="177"/>
      <c r="T46" s="207">
        <f t="shared" si="15"/>
        <v>0.08</v>
      </c>
      <c r="U46" s="208">
        <v>4.8000000000000001E-2</v>
      </c>
      <c r="V46" s="209">
        <v>3.2000000000000001E-2</v>
      </c>
      <c r="W46" s="177"/>
      <c r="X46" s="210">
        <v>1.25</v>
      </c>
      <c r="Y46" s="205"/>
      <c r="Z46" s="207">
        <v>1.9599999999999999E-2</v>
      </c>
      <c r="AA46" s="208">
        <v>1.1599999999999999E-2</v>
      </c>
      <c r="AB46" s="209">
        <v>8.0000000000000002E-3</v>
      </c>
    </row>
    <row r="47" spans="2:28" ht="15" customHeight="1" x14ac:dyDescent="0.35">
      <c r="B47" s="194">
        <v>1999</v>
      </c>
      <c r="C47" s="191"/>
      <c r="D47" s="211">
        <v>10.953980215166542</v>
      </c>
      <c r="E47" s="176">
        <v>1</v>
      </c>
      <c r="F47" s="179">
        <v>1.0067999999999999</v>
      </c>
      <c r="G47" s="177"/>
      <c r="H47" s="207">
        <f t="shared" si="12"/>
        <v>0.06</v>
      </c>
      <c r="I47" s="208">
        <v>3.5999999999999997E-2</v>
      </c>
      <c r="J47" s="209">
        <v>2.4000000000000004E-2</v>
      </c>
      <c r="K47" s="177"/>
      <c r="L47" s="207">
        <f t="shared" si="13"/>
        <v>6.4770173646578139E-2</v>
      </c>
      <c r="M47" s="208">
        <v>3.9730173646578139E-2</v>
      </c>
      <c r="N47" s="209">
        <v>2.5040000000000003E-2</v>
      </c>
      <c r="O47" s="177"/>
      <c r="P47" s="207">
        <f t="shared" si="14"/>
        <v>0.06</v>
      </c>
      <c r="Q47" s="208">
        <v>3.5999999999999997E-2</v>
      </c>
      <c r="R47" s="209">
        <v>2.4000000000000004E-2</v>
      </c>
      <c r="S47" s="177"/>
      <c r="T47" s="207">
        <f t="shared" si="15"/>
        <v>9.0000000000000011E-2</v>
      </c>
      <c r="U47" s="208">
        <v>5.4000000000000006E-2</v>
      </c>
      <c r="V47" s="209">
        <v>3.6000000000000004E-2</v>
      </c>
      <c r="W47" s="177"/>
      <c r="X47" s="210">
        <v>1.25</v>
      </c>
      <c r="Y47" s="205"/>
      <c r="Z47" s="207">
        <v>1.9599999999999999E-2</v>
      </c>
      <c r="AA47" s="208">
        <v>1.1599999999999999E-2</v>
      </c>
      <c r="AB47" s="209">
        <v>8.0000000000000002E-3</v>
      </c>
    </row>
    <row r="48" spans="2:28" ht="15" customHeight="1" x14ac:dyDescent="0.35">
      <c r="B48" s="194">
        <v>2000</v>
      </c>
      <c r="C48" s="191"/>
      <c r="D48" s="211">
        <v>11.53453656261005</v>
      </c>
      <c r="E48" s="176">
        <v>1.0089990654875243</v>
      </c>
      <c r="F48" s="179">
        <v>1.0150999999999999</v>
      </c>
      <c r="G48" s="177"/>
      <c r="H48" s="207">
        <f t="shared" si="12"/>
        <v>0.06</v>
      </c>
      <c r="I48" s="208">
        <v>3.5999999999999997E-2</v>
      </c>
      <c r="J48" s="209">
        <v>2.4000000000000004E-2</v>
      </c>
      <c r="K48" s="177"/>
      <c r="L48" s="207">
        <f t="shared" si="13"/>
        <v>6.4868232890704813E-2</v>
      </c>
      <c r="M48" s="208">
        <v>3.8948232890704815E-2</v>
      </c>
      <c r="N48" s="209">
        <v>2.5920000000000002E-2</v>
      </c>
      <c r="O48" s="177"/>
      <c r="P48" s="207">
        <f t="shared" si="14"/>
        <v>0.1</v>
      </c>
      <c r="Q48" s="208">
        <v>0.06</v>
      </c>
      <c r="R48" s="209">
        <v>0.04</v>
      </c>
      <c r="S48" s="177"/>
      <c r="T48" s="207">
        <f t="shared" si="15"/>
        <v>0.10500000000000001</v>
      </c>
      <c r="U48" s="208">
        <v>6.3E-2</v>
      </c>
      <c r="V48" s="209">
        <v>4.2000000000000003E-2</v>
      </c>
      <c r="W48" s="177"/>
      <c r="X48" s="210">
        <v>1.25</v>
      </c>
      <c r="Y48" s="205"/>
      <c r="Z48" s="207">
        <v>1.9599999999999999E-2</v>
      </c>
      <c r="AA48" s="208">
        <v>1.1599999999999999E-2</v>
      </c>
      <c r="AB48" s="209">
        <v>8.0000000000000002E-3</v>
      </c>
    </row>
    <row r="49" spans="2:28" ht="15" customHeight="1" x14ac:dyDescent="0.35">
      <c r="B49" s="194">
        <v>2001</v>
      </c>
      <c r="C49" s="191"/>
      <c r="D49" s="211">
        <v>11.707599999999999</v>
      </c>
      <c r="E49" s="176">
        <v>1.0170999999999999</v>
      </c>
      <c r="F49" s="179">
        <v>1.0316000000000001</v>
      </c>
      <c r="G49" s="177"/>
      <c r="H49" s="207">
        <f t="shared" si="12"/>
        <v>0.06</v>
      </c>
      <c r="I49" s="208">
        <v>3.5999999999999997E-2</v>
      </c>
      <c r="J49" s="209">
        <v>2.4000000000000004E-2</v>
      </c>
      <c r="K49" s="177"/>
      <c r="L49" s="207">
        <f t="shared" si="13"/>
        <v>6.4868232890704813E-2</v>
      </c>
      <c r="M49" s="208">
        <v>3.8908232890704816E-2</v>
      </c>
      <c r="N49" s="209">
        <v>2.596E-2</v>
      </c>
      <c r="O49" s="177"/>
      <c r="P49" s="207">
        <f t="shared" si="14"/>
        <v>0.1</v>
      </c>
      <c r="Q49" s="208">
        <v>0.06</v>
      </c>
      <c r="R49" s="209">
        <v>0.04</v>
      </c>
      <c r="S49" s="177"/>
      <c r="T49" s="207">
        <f t="shared" si="15"/>
        <v>0.10500000000000001</v>
      </c>
      <c r="U49" s="208">
        <v>6.3E-2</v>
      </c>
      <c r="V49" s="209">
        <v>4.2000000000000003E-2</v>
      </c>
      <c r="W49" s="177"/>
      <c r="X49" s="210">
        <v>1.25</v>
      </c>
      <c r="Y49" s="205"/>
      <c r="Z49" s="207">
        <v>0.02</v>
      </c>
      <c r="AA49" s="208">
        <v>1.2E-2</v>
      </c>
      <c r="AB49" s="209">
        <v>8.0000000000000002E-3</v>
      </c>
    </row>
    <row r="50" spans="2:28" ht="15" customHeight="1" x14ac:dyDescent="0.35">
      <c r="B50" s="194">
        <v>2002</v>
      </c>
      <c r="C50" s="191"/>
      <c r="D50" s="211">
        <v>11.8949</v>
      </c>
      <c r="E50" s="176">
        <v>1.0364</v>
      </c>
      <c r="F50" s="179">
        <v>1.0488500000000001</v>
      </c>
      <c r="G50" s="177"/>
      <c r="H50" s="207">
        <f t="shared" si="12"/>
        <v>0.06</v>
      </c>
      <c r="I50" s="208">
        <v>3.5999999999999997E-2</v>
      </c>
      <c r="J50" s="209">
        <v>2.4000000000000004E-2</v>
      </c>
      <c r="K50" s="177"/>
      <c r="L50" s="207">
        <f t="shared" si="13"/>
        <v>6.4691521961184884E-2</v>
      </c>
      <c r="M50" s="208">
        <v>3.873152196118488E-2</v>
      </c>
      <c r="N50" s="209">
        <v>2.596E-2</v>
      </c>
      <c r="O50" s="177"/>
      <c r="P50" s="207">
        <f t="shared" si="14"/>
        <v>0.12</v>
      </c>
      <c r="Q50" s="208">
        <v>7.1999999999999995E-2</v>
      </c>
      <c r="R50" s="209">
        <v>4.8000000000000008E-2</v>
      </c>
      <c r="S50" s="177"/>
      <c r="T50" s="207">
        <f t="shared" si="15"/>
        <v>0.125</v>
      </c>
      <c r="U50" s="208">
        <v>7.4999999999999997E-2</v>
      </c>
      <c r="V50" s="209">
        <v>0.05</v>
      </c>
      <c r="W50" s="177"/>
      <c r="X50" s="210">
        <v>1.25</v>
      </c>
      <c r="Y50" s="205"/>
      <c r="Z50" s="207">
        <v>0.02</v>
      </c>
      <c r="AA50" s="208">
        <v>1.2E-2</v>
      </c>
      <c r="AB50" s="209">
        <v>8.0000000000000002E-3</v>
      </c>
    </row>
    <row r="51" spans="2:28" ht="15" customHeight="1" x14ac:dyDescent="0.35">
      <c r="B51" s="194">
        <v>2003</v>
      </c>
      <c r="C51" s="191"/>
      <c r="D51" s="211">
        <v>12.0852</v>
      </c>
      <c r="E51" s="176">
        <v>1.0529999999999999</v>
      </c>
      <c r="F51" s="179">
        <v>1.0656000000000001</v>
      </c>
      <c r="G51" s="177"/>
      <c r="H51" s="207">
        <f t="shared" si="12"/>
        <v>0.06</v>
      </c>
      <c r="I51" s="208">
        <v>3.5999999999999997E-2</v>
      </c>
      <c r="J51" s="209">
        <v>2.4000000000000004E-2</v>
      </c>
      <c r="K51" s="177"/>
      <c r="L51" s="207">
        <f t="shared" si="13"/>
        <v>6.4691521961184884E-2</v>
      </c>
      <c r="M51" s="208">
        <v>3.8811521961184876E-2</v>
      </c>
      <c r="N51" s="209">
        <v>2.588E-2</v>
      </c>
      <c r="O51" s="177"/>
      <c r="P51" s="207">
        <f t="shared" si="14"/>
        <v>0.12</v>
      </c>
      <c r="Q51" s="208">
        <v>7.1999999999999995E-2</v>
      </c>
      <c r="R51" s="209">
        <v>4.8000000000000008E-2</v>
      </c>
      <c r="S51" s="177"/>
      <c r="T51" s="207">
        <f t="shared" si="15"/>
        <v>0.125</v>
      </c>
      <c r="U51" s="208">
        <v>7.4999999999999997E-2</v>
      </c>
      <c r="V51" s="209">
        <v>0.05</v>
      </c>
      <c r="W51" s="177"/>
      <c r="X51" s="210">
        <v>1.25</v>
      </c>
      <c r="Y51" s="205"/>
      <c r="Z51" s="207">
        <v>0.02</v>
      </c>
      <c r="AA51" s="208">
        <v>1.2E-2</v>
      </c>
      <c r="AB51" s="209">
        <v>8.0000000000000002E-3</v>
      </c>
    </row>
    <row r="52" spans="2:28" ht="15" customHeight="1" x14ac:dyDescent="0.35">
      <c r="B52" s="194">
        <v>2004</v>
      </c>
      <c r="C52" s="191"/>
      <c r="D52" s="211">
        <v>12.363200000000001</v>
      </c>
      <c r="E52" s="176">
        <v>1.0698000000000001</v>
      </c>
      <c r="F52" s="179">
        <v>1.0839000000000001</v>
      </c>
      <c r="G52" s="177"/>
      <c r="H52" s="207">
        <f t="shared" si="12"/>
        <v>0.06</v>
      </c>
      <c r="I52" s="208">
        <v>3.5999999999999997E-2</v>
      </c>
      <c r="J52" s="209">
        <v>2.4000000000000004E-2</v>
      </c>
      <c r="K52" s="177"/>
      <c r="L52" s="207">
        <f t="shared" si="13"/>
        <v>6.4579999999999999E-2</v>
      </c>
      <c r="M52" s="208">
        <v>3.8699999999999998E-2</v>
      </c>
      <c r="N52" s="209">
        <v>2.588E-2</v>
      </c>
      <c r="O52" s="177"/>
      <c r="P52" s="207">
        <f t="shared" si="14"/>
        <v>0.14000000000000001</v>
      </c>
      <c r="Q52" s="208">
        <v>8.3999999999999991E-2</v>
      </c>
      <c r="R52" s="209">
        <v>5.6000000000000008E-2</v>
      </c>
      <c r="S52" s="177"/>
      <c r="T52" s="207">
        <f t="shared" si="15"/>
        <v>0.14500000000000002</v>
      </c>
      <c r="U52" s="208">
        <v>8.6999999999999994E-2</v>
      </c>
      <c r="V52" s="209">
        <v>5.800000000000001E-2</v>
      </c>
      <c r="W52" s="177"/>
      <c r="X52" s="210">
        <v>1.25</v>
      </c>
      <c r="Y52" s="205"/>
      <c r="Z52" s="207">
        <v>0.02</v>
      </c>
      <c r="AA52" s="208">
        <v>1.2E-2</v>
      </c>
      <c r="AB52" s="209">
        <v>8.0000000000000002E-3</v>
      </c>
    </row>
    <row r="53" spans="2:28" ht="15" customHeight="1" x14ac:dyDescent="0.35">
      <c r="B53" s="194">
        <v>2005</v>
      </c>
      <c r="C53" s="191"/>
      <c r="D53" s="211">
        <v>12.66</v>
      </c>
      <c r="E53" s="176">
        <v>1.0886</v>
      </c>
      <c r="F53" s="179">
        <v>1.105</v>
      </c>
      <c r="G53" s="177"/>
      <c r="H53" s="207">
        <f t="shared" si="12"/>
        <v>0.06</v>
      </c>
      <c r="I53" s="208">
        <v>3.5999999999999997E-2</v>
      </c>
      <c r="J53" s="209">
        <v>2.4000000000000004E-2</v>
      </c>
      <c r="K53" s="177"/>
      <c r="L53" s="207">
        <f t="shared" si="13"/>
        <v>6.4500000000000002E-2</v>
      </c>
      <c r="M53" s="208">
        <v>3.8699999999999998E-2</v>
      </c>
      <c r="N53" s="209">
        <v>2.58E-2</v>
      </c>
      <c r="O53" s="177"/>
      <c r="P53" s="207">
        <f t="shared" si="14"/>
        <v>0.16</v>
      </c>
      <c r="Q53" s="208">
        <v>9.6000000000000002E-2</v>
      </c>
      <c r="R53" s="209">
        <v>6.4000000000000001E-2</v>
      </c>
      <c r="S53" s="177"/>
      <c r="T53" s="207">
        <f t="shared" si="15"/>
        <v>0.16</v>
      </c>
      <c r="U53" s="208">
        <v>9.6000000000000002E-2</v>
      </c>
      <c r="V53" s="209">
        <v>6.4000000000000001E-2</v>
      </c>
      <c r="W53" s="177"/>
      <c r="X53" s="210">
        <v>1.25</v>
      </c>
      <c r="Y53" s="205"/>
      <c r="Z53" s="207">
        <v>0.02</v>
      </c>
      <c r="AA53" s="208">
        <v>1.2E-2</v>
      </c>
      <c r="AB53" s="209">
        <v>8.0000000000000002E-3</v>
      </c>
    </row>
    <row r="54" spans="2:28" ht="15" customHeight="1" x14ac:dyDescent="0.35">
      <c r="B54" s="194">
        <v>2006</v>
      </c>
      <c r="C54" s="191"/>
      <c r="D54" s="211">
        <v>13.027100000000001</v>
      </c>
      <c r="E54" s="176">
        <v>1.1104000000000001</v>
      </c>
      <c r="F54" s="179">
        <v>1.1241000000000001</v>
      </c>
      <c r="G54" s="177"/>
      <c r="H54" s="207">
        <f t="shared" si="12"/>
        <v>0.06</v>
      </c>
      <c r="I54" s="208">
        <v>3.5999999999999997E-2</v>
      </c>
      <c r="J54" s="209">
        <v>2.4000000000000004E-2</v>
      </c>
      <c r="K54" s="177"/>
      <c r="L54" s="207">
        <f t="shared" si="13"/>
        <v>6.4500000000000002E-2</v>
      </c>
      <c r="M54" s="208">
        <v>3.8699999999999998E-2</v>
      </c>
      <c r="N54" s="209">
        <v>2.58E-2</v>
      </c>
      <c r="O54" s="177"/>
      <c r="P54" s="207">
        <f t="shared" si="14"/>
        <v>0.16</v>
      </c>
      <c r="Q54" s="208">
        <v>9.6000000000000002E-2</v>
      </c>
      <c r="R54" s="209">
        <v>6.4000000000000001E-2</v>
      </c>
      <c r="S54" s="177"/>
      <c r="T54" s="207">
        <f t="shared" si="15"/>
        <v>0.16</v>
      </c>
      <c r="U54" s="208">
        <v>9.6000000000000002E-2</v>
      </c>
      <c r="V54" s="209">
        <v>6.4000000000000001E-2</v>
      </c>
      <c r="W54" s="177"/>
      <c r="X54" s="210">
        <v>1.25</v>
      </c>
      <c r="Y54" s="205"/>
      <c r="Z54" s="207">
        <v>0.02</v>
      </c>
      <c r="AA54" s="208">
        <v>1.2E-2</v>
      </c>
      <c r="AB54" s="209">
        <v>8.0000000000000002E-3</v>
      </c>
    </row>
    <row r="55" spans="2:28" ht="15" customHeight="1" x14ac:dyDescent="0.35">
      <c r="B55" s="194">
        <v>2007</v>
      </c>
      <c r="C55" s="191"/>
      <c r="D55" s="211">
        <v>13.5091</v>
      </c>
      <c r="E55" s="212">
        <v>1.1287</v>
      </c>
      <c r="F55" s="179">
        <v>1.1432</v>
      </c>
      <c r="G55" s="177"/>
      <c r="H55" s="207">
        <f t="shared" si="12"/>
        <v>0.06</v>
      </c>
      <c r="I55" s="208">
        <v>3.5999999999999997E-2</v>
      </c>
      <c r="J55" s="209">
        <v>2.4000000000000004E-2</v>
      </c>
      <c r="K55" s="177"/>
      <c r="L55" s="207">
        <f t="shared" si="13"/>
        <v>6.4500000000000002E-2</v>
      </c>
      <c r="M55" s="208">
        <v>3.8699999999999998E-2</v>
      </c>
      <c r="N55" s="209">
        <v>2.58E-2</v>
      </c>
      <c r="O55" s="177"/>
      <c r="P55" s="207">
        <f t="shared" si="14"/>
        <v>0.16</v>
      </c>
      <c r="Q55" s="208">
        <v>9.6000000000000002E-2</v>
      </c>
      <c r="R55" s="209">
        <v>6.4000000000000001E-2</v>
      </c>
      <c r="S55" s="177"/>
      <c r="T55" s="207">
        <f t="shared" si="15"/>
        <v>0.16</v>
      </c>
      <c r="U55" s="208">
        <v>9.6000000000000002E-2</v>
      </c>
      <c r="V55" s="209">
        <v>6.4000000000000001E-2</v>
      </c>
      <c r="W55" s="177"/>
      <c r="X55" s="210">
        <v>1.25</v>
      </c>
      <c r="Y55" s="205"/>
      <c r="Z55" s="207">
        <v>0.02</v>
      </c>
      <c r="AA55" s="208">
        <v>1.2E-2</v>
      </c>
      <c r="AB55" s="209">
        <v>8.0000000000000002E-3</v>
      </c>
    </row>
    <row r="56" spans="2:28" ht="15" customHeight="1" x14ac:dyDescent="0.35">
      <c r="B56" s="194">
        <v>2008</v>
      </c>
      <c r="C56" s="191"/>
      <c r="D56" s="211">
        <v>13.968400000000001</v>
      </c>
      <c r="E56" s="212">
        <v>1.1479999999999999</v>
      </c>
      <c r="F56" s="179">
        <v>1.1606000000000001</v>
      </c>
      <c r="G56" s="177"/>
      <c r="H56" s="207">
        <f t="shared" si="12"/>
        <v>0.06</v>
      </c>
      <c r="I56" s="208">
        <v>3.5999999999999997E-2</v>
      </c>
      <c r="J56" s="209">
        <v>2.4000000000000004E-2</v>
      </c>
      <c r="K56" s="177"/>
      <c r="L56" s="207">
        <f t="shared" si="13"/>
        <v>6.4500000000000002E-2</v>
      </c>
      <c r="M56" s="208">
        <v>3.8699999999999998E-2</v>
      </c>
      <c r="N56" s="209">
        <v>2.58E-2</v>
      </c>
      <c r="O56" s="177"/>
      <c r="P56" s="207">
        <f t="shared" si="14"/>
        <v>0.16</v>
      </c>
      <c r="Q56" s="208">
        <v>9.6000000000000002E-2</v>
      </c>
      <c r="R56" s="209">
        <v>6.4000000000000001E-2</v>
      </c>
      <c r="S56" s="177"/>
      <c r="T56" s="207">
        <f t="shared" si="15"/>
        <v>0.16</v>
      </c>
      <c r="U56" s="208">
        <v>9.6000000000000002E-2</v>
      </c>
      <c r="V56" s="209">
        <v>6.4000000000000001E-2</v>
      </c>
      <c r="W56" s="177"/>
      <c r="X56" s="210">
        <v>1.25</v>
      </c>
      <c r="Y56" s="205"/>
      <c r="Z56" s="207">
        <v>0.02</v>
      </c>
      <c r="AA56" s="208">
        <v>1.2E-2</v>
      </c>
      <c r="AB56" s="209">
        <v>8.0000000000000002E-3</v>
      </c>
    </row>
    <row r="57" spans="2:28" x14ac:dyDescent="0.35">
      <c r="B57" s="194">
        <v>2009</v>
      </c>
      <c r="C57" s="191"/>
      <c r="D57" s="211">
        <v>14.219799999999999</v>
      </c>
      <c r="E57" s="212">
        <v>1.1648000000000001</v>
      </c>
      <c r="F57" s="179">
        <v>1.1760999999999999</v>
      </c>
      <c r="G57" s="177"/>
      <c r="H57" s="207">
        <f t="shared" si="12"/>
        <v>0.06</v>
      </c>
      <c r="I57" s="208">
        <v>3.5999999999999997E-2</v>
      </c>
      <c r="J57" s="209">
        <v>2.4000000000000004E-2</v>
      </c>
      <c r="K57" s="177"/>
      <c r="L57" s="207">
        <f t="shared" si="13"/>
        <v>6.4500000000000002E-2</v>
      </c>
      <c r="M57" s="208">
        <v>3.8699999999999998E-2</v>
      </c>
      <c r="N57" s="209">
        <v>2.58E-2</v>
      </c>
      <c r="O57" s="177"/>
      <c r="P57" s="207">
        <f t="shared" si="14"/>
        <v>0.16</v>
      </c>
      <c r="Q57" s="208">
        <v>9.6000000000000002E-2</v>
      </c>
      <c r="R57" s="209">
        <v>6.4000000000000001E-2</v>
      </c>
      <c r="S57" s="177"/>
      <c r="T57" s="207">
        <f t="shared" si="15"/>
        <v>0.16</v>
      </c>
      <c r="U57" s="208">
        <v>9.6000000000000002E-2</v>
      </c>
      <c r="V57" s="209">
        <v>6.4000000000000001E-2</v>
      </c>
      <c r="W57" s="177"/>
      <c r="X57" s="210">
        <v>1.25</v>
      </c>
      <c r="Y57" s="205"/>
      <c r="Z57" s="207">
        <v>0.02</v>
      </c>
      <c r="AA57" s="208">
        <v>1.2E-2</v>
      </c>
      <c r="AB57" s="209">
        <v>8.0000000000000002E-3</v>
      </c>
    </row>
    <row r="58" spans="2:28" x14ac:dyDescent="0.35">
      <c r="B58" s="194">
        <v>2010</v>
      </c>
      <c r="C58" s="191"/>
      <c r="D58" s="211">
        <v>14.4047</v>
      </c>
      <c r="E58" s="212">
        <v>1.1798999999999999</v>
      </c>
      <c r="F58" s="179">
        <v>1.1862999999999999</v>
      </c>
      <c r="G58" s="177"/>
      <c r="H58" s="207">
        <f t="shared" si="12"/>
        <v>0.06</v>
      </c>
      <c r="I58" s="208">
        <v>3.5999999999999997E-2</v>
      </c>
      <c r="J58" s="209">
        <v>2.4000000000000004E-2</v>
      </c>
      <c r="K58" s="177"/>
      <c r="L58" s="207">
        <f t="shared" si="13"/>
        <v>6.4500000000000002E-2</v>
      </c>
      <c r="M58" s="208">
        <v>3.8699999999999998E-2</v>
      </c>
      <c r="N58" s="209">
        <v>2.58E-2</v>
      </c>
      <c r="O58" s="177"/>
      <c r="P58" s="207">
        <f t="shared" si="14"/>
        <v>0.16</v>
      </c>
      <c r="Q58" s="208">
        <v>9.6000000000000002E-2</v>
      </c>
      <c r="R58" s="209">
        <v>6.4000000000000001E-2</v>
      </c>
      <c r="S58" s="177"/>
      <c r="T58" s="207">
        <f t="shared" si="15"/>
        <v>0.16</v>
      </c>
      <c r="U58" s="208">
        <v>9.6000000000000002E-2</v>
      </c>
      <c r="V58" s="209">
        <v>6.4000000000000001E-2</v>
      </c>
      <c r="W58" s="177"/>
      <c r="X58" s="210">
        <v>1.25</v>
      </c>
      <c r="Y58" s="205"/>
      <c r="Z58" s="207">
        <v>0.02</v>
      </c>
      <c r="AA58" s="208">
        <v>1.2E-2</v>
      </c>
      <c r="AB58" s="209">
        <v>8.0000000000000002E-3</v>
      </c>
    </row>
    <row r="59" spans="2:28" x14ac:dyDescent="0.35">
      <c r="B59" s="194">
        <v>2011</v>
      </c>
      <c r="C59" s="191"/>
      <c r="D59" s="211">
        <v>14.7216</v>
      </c>
      <c r="E59" s="212">
        <v>1.1883999999999999</v>
      </c>
      <c r="F59" s="179">
        <v>1.2072000000000001</v>
      </c>
      <c r="G59" s="177"/>
      <c r="H59" s="207">
        <f t="shared" si="12"/>
        <v>0.06</v>
      </c>
      <c r="I59" s="208">
        <v>3.5999999999999997E-2</v>
      </c>
      <c r="J59" s="209">
        <v>2.4000000000000004E-2</v>
      </c>
      <c r="K59" s="177"/>
      <c r="L59" s="207">
        <f t="shared" si="13"/>
        <v>6.4500000000000002E-2</v>
      </c>
      <c r="M59" s="208">
        <v>3.8699999999999998E-2</v>
      </c>
      <c r="N59" s="209">
        <v>2.58E-2</v>
      </c>
      <c r="O59" s="177"/>
      <c r="P59" s="207">
        <f t="shared" si="14"/>
        <v>0.16</v>
      </c>
      <c r="Q59" s="208">
        <v>9.6000000000000002E-2</v>
      </c>
      <c r="R59" s="209">
        <v>6.4000000000000001E-2</v>
      </c>
      <c r="S59" s="177"/>
      <c r="T59" s="207">
        <f t="shared" si="15"/>
        <v>0.16</v>
      </c>
      <c r="U59" s="208">
        <v>9.6000000000000002E-2</v>
      </c>
      <c r="V59" s="209">
        <v>6.4000000000000001E-2</v>
      </c>
      <c r="W59" s="177"/>
      <c r="X59" s="210">
        <v>1.25</v>
      </c>
      <c r="Y59" s="205"/>
      <c r="Z59" s="207">
        <v>0.02</v>
      </c>
      <c r="AA59" s="208">
        <v>1.2E-2</v>
      </c>
      <c r="AB59" s="209">
        <v>8.0000000000000002E-3</v>
      </c>
    </row>
    <row r="60" spans="2:28" x14ac:dyDescent="0.35">
      <c r="B60" s="194">
        <v>2012</v>
      </c>
      <c r="C60" s="191"/>
      <c r="D60" s="211">
        <v>15.0528</v>
      </c>
      <c r="E60" s="212">
        <v>1.2135</v>
      </c>
      <c r="F60" s="179">
        <v>1.2343999999999999</v>
      </c>
      <c r="G60" s="177"/>
      <c r="H60" s="207">
        <f t="shared" si="12"/>
        <v>0.06</v>
      </c>
      <c r="I60" s="208">
        <v>3.5999999999999997E-2</v>
      </c>
      <c r="J60" s="209">
        <v>2.4000000000000004E-2</v>
      </c>
      <c r="K60" s="177"/>
      <c r="L60" s="207">
        <f t="shared" si="13"/>
        <v>6.4500000000000002E-2</v>
      </c>
      <c r="M60" s="208">
        <v>3.8699999999999998E-2</v>
      </c>
      <c r="N60" s="209">
        <v>2.58E-2</v>
      </c>
      <c r="O60" s="177"/>
      <c r="P60" s="207">
        <f t="shared" si="14"/>
        <v>0.16</v>
      </c>
      <c r="Q60" s="208">
        <v>9.6000000000000002E-2</v>
      </c>
      <c r="R60" s="209">
        <v>6.4000000000000001E-2</v>
      </c>
      <c r="S60" s="177"/>
      <c r="T60" s="207">
        <f t="shared" si="15"/>
        <v>0.16</v>
      </c>
      <c r="U60" s="208">
        <v>9.6000000000000002E-2</v>
      </c>
      <c r="V60" s="209">
        <v>6.4000000000000001E-2</v>
      </c>
      <c r="W60" s="177"/>
      <c r="X60" s="210">
        <v>1.25</v>
      </c>
      <c r="Y60" s="205"/>
      <c r="Z60" s="207">
        <v>0.02</v>
      </c>
      <c r="AA60" s="208">
        <v>1.2E-2</v>
      </c>
      <c r="AB60" s="209">
        <v>8.0000000000000002E-3</v>
      </c>
    </row>
    <row r="61" spans="2:28" x14ac:dyDescent="0.35">
      <c r="B61" s="194">
        <v>2013</v>
      </c>
      <c r="C61" s="191"/>
      <c r="D61" s="211">
        <v>15.228400000000001</v>
      </c>
      <c r="E61" s="212">
        <v>1.2414000000000001</v>
      </c>
      <c r="F61" s="179">
        <v>1.2487999999999999</v>
      </c>
      <c r="G61" s="177"/>
      <c r="H61" s="207">
        <f t="shared" si="12"/>
        <v>0.06</v>
      </c>
      <c r="I61" s="208">
        <v>3.5999999999999997E-2</v>
      </c>
      <c r="J61" s="209">
        <v>2.4000000000000004E-2</v>
      </c>
      <c r="K61" s="177"/>
      <c r="L61" s="207">
        <f t="shared" si="13"/>
        <v>6.4500000000000002E-2</v>
      </c>
      <c r="M61" s="208">
        <v>3.8699999999999998E-2</v>
      </c>
      <c r="N61" s="209">
        <v>2.58E-2</v>
      </c>
      <c r="O61" s="177"/>
      <c r="P61" s="207">
        <f t="shared" si="14"/>
        <v>0.16</v>
      </c>
      <c r="Q61" s="208">
        <v>9.6000000000000002E-2</v>
      </c>
      <c r="R61" s="209">
        <v>6.4000000000000001E-2</v>
      </c>
      <c r="S61" s="177"/>
      <c r="T61" s="207">
        <f t="shared" si="15"/>
        <v>0.16</v>
      </c>
      <c r="U61" s="208">
        <v>9.6000000000000002E-2</v>
      </c>
      <c r="V61" s="209">
        <v>6.4000000000000001E-2</v>
      </c>
      <c r="W61" s="177"/>
      <c r="X61" s="210">
        <v>1.25</v>
      </c>
      <c r="Y61" s="205"/>
      <c r="Z61" s="207">
        <v>0.02</v>
      </c>
      <c r="AA61" s="208">
        <v>1.2E-2</v>
      </c>
      <c r="AB61" s="209">
        <v>8.0000000000000002E-3</v>
      </c>
    </row>
    <row r="62" spans="2:28" x14ac:dyDescent="0.35">
      <c r="B62" s="194">
        <v>2014</v>
      </c>
      <c r="C62" s="191"/>
      <c r="D62" s="211">
        <v>15.258900000000001</v>
      </c>
      <c r="E62" s="212">
        <v>1.2513000000000001</v>
      </c>
      <c r="F62" s="179">
        <v>1.2513000000000001</v>
      </c>
      <c r="G62" s="177"/>
      <c r="H62" s="207">
        <f t="shared" si="12"/>
        <v>6.0999999999999999E-2</v>
      </c>
      <c r="I62" s="208">
        <v>3.6600000000000001E-2</v>
      </c>
      <c r="J62" s="209">
        <v>2.4399999999999998E-2</v>
      </c>
      <c r="K62" s="177"/>
      <c r="L62" s="207">
        <f t="shared" si="13"/>
        <v>6.5299999999999997E-2</v>
      </c>
      <c r="M62" s="208">
        <v>3.918E-2</v>
      </c>
      <c r="N62" s="209">
        <v>2.6120000000000001E-2</v>
      </c>
      <c r="O62" s="177"/>
      <c r="P62" s="207">
        <f t="shared" si="14"/>
        <v>0.161</v>
      </c>
      <c r="Q62" s="208">
        <v>9.6600000000000005E-2</v>
      </c>
      <c r="R62" s="209">
        <v>6.4399999999999999E-2</v>
      </c>
      <c r="S62" s="177"/>
      <c r="T62" s="207">
        <f t="shared" si="15"/>
        <v>0.161</v>
      </c>
      <c r="U62" s="208">
        <v>9.6600000000000005E-2</v>
      </c>
      <c r="V62" s="209">
        <v>6.4399999999999999E-2</v>
      </c>
      <c r="W62" s="177"/>
      <c r="X62" s="210">
        <v>1.25</v>
      </c>
      <c r="Y62" s="205"/>
      <c r="Z62" s="207">
        <v>0.02</v>
      </c>
      <c r="AA62" s="208">
        <v>1.2E-2</v>
      </c>
      <c r="AB62" s="209">
        <v>8.0000000000000002E-3</v>
      </c>
    </row>
    <row r="63" spans="2:28" x14ac:dyDescent="0.35">
      <c r="B63" s="194">
        <v>2015</v>
      </c>
      <c r="C63" s="191"/>
      <c r="D63" s="211">
        <v>15.258900000000001</v>
      </c>
      <c r="E63" s="212">
        <v>1.2513000000000001</v>
      </c>
      <c r="F63" s="179">
        <v>1.2513000000000001</v>
      </c>
      <c r="G63" s="177"/>
      <c r="H63" s="207">
        <f t="shared" si="12"/>
        <v>6.2E-2</v>
      </c>
      <c r="I63" s="208">
        <v>3.7200000000000004E-2</v>
      </c>
      <c r="J63" s="209">
        <v>2.4799999999999996E-2</v>
      </c>
      <c r="K63" s="177"/>
      <c r="L63" s="207">
        <f t="shared" si="13"/>
        <v>6.6100000000000006E-2</v>
      </c>
      <c r="M63" s="208">
        <v>3.9660000000000001E-2</v>
      </c>
      <c r="N63" s="209">
        <v>2.6440000000000002E-2</v>
      </c>
      <c r="O63" s="177"/>
      <c r="P63" s="207">
        <f t="shared" si="14"/>
        <v>0.16200000000000001</v>
      </c>
      <c r="Q63" s="208">
        <v>9.7199999999999995E-2</v>
      </c>
      <c r="R63" s="209">
        <v>6.480000000000001E-2</v>
      </c>
      <c r="S63" s="177"/>
      <c r="T63" s="207">
        <f t="shared" si="15"/>
        <v>0.16200000000000001</v>
      </c>
      <c r="U63" s="208">
        <v>9.7199999999999995E-2</v>
      </c>
      <c r="V63" s="209">
        <v>6.480000000000001E-2</v>
      </c>
      <c r="W63" s="177"/>
      <c r="X63" s="210">
        <v>1.25</v>
      </c>
      <c r="Y63" s="205"/>
      <c r="Z63" s="207">
        <v>0.02</v>
      </c>
      <c r="AA63" s="208">
        <v>1.2E-2</v>
      </c>
      <c r="AB63" s="209">
        <v>8.0000000000000002E-3</v>
      </c>
    </row>
    <row r="64" spans="2:28" x14ac:dyDescent="0.35">
      <c r="B64" s="194">
        <v>2016</v>
      </c>
      <c r="C64" s="191"/>
      <c r="D64" s="211">
        <v>15.6556</v>
      </c>
      <c r="E64" s="212">
        <v>1.2513000000000001</v>
      </c>
      <c r="F64" s="179">
        <v>1.2513000000000001</v>
      </c>
      <c r="G64" s="177"/>
      <c r="H64" s="207">
        <f t="shared" si="12"/>
        <v>6.2E-2</v>
      </c>
      <c r="I64" s="208">
        <v>3.7200000000000004E-2</v>
      </c>
      <c r="J64" s="209">
        <v>2.4799999999999996E-2</v>
      </c>
      <c r="K64" s="177"/>
      <c r="L64" s="207">
        <f t="shared" si="13"/>
        <v>6.6100000000000006E-2</v>
      </c>
      <c r="M64" s="208">
        <v>3.9660000000000001E-2</v>
      </c>
      <c r="N64" s="209">
        <v>2.6440000000000002E-2</v>
      </c>
      <c r="O64" s="177"/>
      <c r="P64" s="207">
        <f t="shared" si="14"/>
        <v>0.16200000000000001</v>
      </c>
      <c r="Q64" s="208">
        <v>9.7199999999999995E-2</v>
      </c>
      <c r="R64" s="209">
        <v>6.480000000000001E-2</v>
      </c>
      <c r="S64" s="177"/>
      <c r="T64" s="207">
        <f t="shared" si="15"/>
        <v>0.16200000000000001</v>
      </c>
      <c r="U64" s="208">
        <v>9.7199999999999995E-2</v>
      </c>
      <c r="V64" s="209">
        <v>6.480000000000001E-2</v>
      </c>
      <c r="W64" s="177"/>
      <c r="X64" s="210">
        <v>1.25</v>
      </c>
      <c r="Y64" s="205"/>
      <c r="Z64" s="207">
        <v>0.02</v>
      </c>
      <c r="AA64" s="208">
        <v>1.2E-2</v>
      </c>
      <c r="AB64" s="209">
        <v>8.0000000000000002E-3</v>
      </c>
    </row>
    <row r="65" spans="2:28" x14ac:dyDescent="0.35">
      <c r="B65" s="194">
        <v>2017</v>
      </c>
      <c r="C65" s="191"/>
      <c r="D65" s="211">
        <v>16.187899999999999</v>
      </c>
      <c r="E65" s="212">
        <v>1.2513000000000001</v>
      </c>
      <c r="F65" s="179">
        <v>1.2513000000000001</v>
      </c>
      <c r="G65" s="177"/>
      <c r="H65" s="207">
        <f t="shared" si="12"/>
        <v>6.2E-2</v>
      </c>
      <c r="I65" s="208">
        <v>3.7200000000000004E-2</v>
      </c>
      <c r="J65" s="209">
        <v>2.4799999999999996E-2</v>
      </c>
      <c r="K65" s="177"/>
      <c r="L65" s="207">
        <f t="shared" si="13"/>
        <v>6.6100000000000006E-2</v>
      </c>
      <c r="M65" s="208">
        <v>3.9660000000000001E-2</v>
      </c>
      <c r="N65" s="209">
        <v>2.6440000000000002E-2</v>
      </c>
      <c r="O65" s="177"/>
      <c r="P65" s="207">
        <f t="shared" si="14"/>
        <v>0.16200000000000001</v>
      </c>
      <c r="Q65" s="208">
        <v>9.7199999999999995E-2</v>
      </c>
      <c r="R65" s="209">
        <v>6.480000000000001E-2</v>
      </c>
      <c r="S65" s="177"/>
      <c r="T65" s="207">
        <f t="shared" si="15"/>
        <v>0.16200000000000001</v>
      </c>
      <c r="U65" s="208">
        <v>9.7199999999999995E-2</v>
      </c>
      <c r="V65" s="209">
        <v>6.480000000000001E-2</v>
      </c>
      <c r="W65" s="177"/>
      <c r="X65" s="210">
        <v>1.25</v>
      </c>
      <c r="Y65" s="205"/>
      <c r="Z65" s="207">
        <v>0.02</v>
      </c>
      <c r="AA65" s="208">
        <v>1.2E-2</v>
      </c>
      <c r="AB65" s="209">
        <v>8.0000000000000002E-3</v>
      </c>
    </row>
    <row r="66" spans="2:28" ht="15" thickBot="1" x14ac:dyDescent="0.4">
      <c r="B66" s="195">
        <v>2018</v>
      </c>
      <c r="C66" s="191"/>
      <c r="D66" s="213">
        <v>16.7226</v>
      </c>
      <c r="E66" s="214">
        <v>1.2587999999999999</v>
      </c>
      <c r="F66" s="180">
        <v>1.2525500000000001</v>
      </c>
      <c r="G66" s="177"/>
      <c r="H66" s="215">
        <f t="shared" si="12"/>
        <v>6.2E-2</v>
      </c>
      <c r="I66" s="216">
        <v>3.7200000000000004E-2</v>
      </c>
      <c r="J66" s="217">
        <v>2.4799999999999996E-2</v>
      </c>
      <c r="K66" s="177"/>
      <c r="L66" s="215">
        <f t="shared" si="13"/>
        <v>6.6100000000000006E-2</v>
      </c>
      <c r="M66" s="216">
        <v>3.9660000000000001E-2</v>
      </c>
      <c r="N66" s="217">
        <v>2.6440000000000002E-2</v>
      </c>
      <c r="O66" s="177"/>
      <c r="P66" s="215">
        <f t="shared" si="14"/>
        <v>0.16200000000000001</v>
      </c>
      <c r="Q66" s="216">
        <v>9.7199999999999995E-2</v>
      </c>
      <c r="R66" s="217">
        <v>6.480000000000001E-2</v>
      </c>
      <c r="S66" s="177"/>
      <c r="T66" s="215">
        <f t="shared" si="15"/>
        <v>0.16200000000000001</v>
      </c>
      <c r="U66" s="216">
        <v>9.7199999999999995E-2</v>
      </c>
      <c r="V66" s="217">
        <v>6.480000000000001E-2</v>
      </c>
      <c r="W66" s="177"/>
      <c r="X66" s="218">
        <v>1.25</v>
      </c>
      <c r="Y66" s="205"/>
      <c r="Z66" s="215">
        <v>0.02</v>
      </c>
      <c r="AA66" s="216">
        <v>1.2E-2</v>
      </c>
      <c r="AB66" s="217">
        <v>8.0000000000000002E-3</v>
      </c>
    </row>
  </sheetData>
  <mergeCells count="2">
    <mergeCell ref="H2:AB2"/>
    <mergeCell ref="D2:F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X66"/>
  <sheetViews>
    <sheetView workbookViewId="0">
      <pane xSplit="2" topLeftCell="C1" activePane="topRight" state="frozen"/>
      <selection pane="topRight" activeCell="D16" sqref="D16"/>
    </sheetView>
  </sheetViews>
  <sheetFormatPr baseColWidth="10" defaultColWidth="11.453125" defaultRowHeight="14.5" x14ac:dyDescent="0.35"/>
  <cols>
    <col min="1" max="1" width="1.81640625" style="174" customWidth="1"/>
    <col min="2" max="2" width="9.7265625" style="174" customWidth="1"/>
    <col min="3" max="3" width="3.7265625" style="189" customWidth="1"/>
    <col min="4" max="6" width="22.81640625" style="174" customWidth="1"/>
    <col min="7" max="7" width="3.7265625" style="174" customWidth="1"/>
    <col min="8" max="10" width="11.453125" style="174"/>
    <col min="11" max="11" width="3.7265625" style="174" customWidth="1"/>
    <col min="12" max="14" width="11.453125" style="174"/>
    <col min="15" max="15" width="3.7265625" style="174" customWidth="1"/>
    <col min="16" max="16" width="11.453125" style="174"/>
    <col min="17" max="17" width="3.7265625" style="174" customWidth="1"/>
    <col min="18" max="20" width="11.453125" style="174"/>
    <col min="21" max="21" width="3.7265625" style="174" customWidth="1"/>
    <col min="22" max="16384" width="11.453125" style="174"/>
  </cols>
  <sheetData>
    <row r="1" spans="2:24" ht="15" thickBot="1" x14ac:dyDescent="0.4">
      <c r="D1" s="174" t="s">
        <v>62</v>
      </c>
      <c r="E1" s="196"/>
      <c r="F1" s="196"/>
    </row>
    <row r="2" spans="2:24" ht="15" thickBot="1" x14ac:dyDescent="0.4">
      <c r="D2" s="541" t="s">
        <v>93</v>
      </c>
      <c r="E2" s="542"/>
      <c r="F2" s="543"/>
      <c r="H2" s="541" t="s">
        <v>81</v>
      </c>
      <c r="I2" s="542"/>
      <c r="J2" s="542"/>
      <c r="K2" s="542"/>
      <c r="L2" s="542"/>
      <c r="M2" s="542"/>
      <c r="N2" s="542"/>
      <c r="O2" s="542"/>
      <c r="P2" s="542"/>
      <c r="Q2" s="542"/>
      <c r="R2" s="542"/>
      <c r="S2" s="542"/>
      <c r="T2" s="542"/>
      <c r="U2" s="542"/>
      <c r="V2" s="542"/>
      <c r="W2" s="542"/>
      <c r="X2" s="543"/>
    </row>
    <row r="3" spans="2:24" ht="15" thickBot="1" x14ac:dyDescent="0.4"/>
    <row r="4" spans="2:24" ht="63" customHeight="1" thickBot="1" x14ac:dyDescent="0.4">
      <c r="B4" s="192" t="s">
        <v>1</v>
      </c>
      <c r="C4" s="190"/>
      <c r="D4" s="184" t="s">
        <v>86</v>
      </c>
      <c r="E4" s="186" t="s">
        <v>91</v>
      </c>
      <c r="F4" s="182" t="s">
        <v>80</v>
      </c>
      <c r="G4" s="177"/>
      <c r="H4" s="184" t="s">
        <v>113</v>
      </c>
      <c r="I4" s="185" t="s">
        <v>83</v>
      </c>
      <c r="J4" s="182" t="s">
        <v>84</v>
      </c>
      <c r="L4" s="184" t="s">
        <v>114</v>
      </c>
      <c r="M4" s="185" t="s">
        <v>83</v>
      </c>
      <c r="N4" s="182" t="s">
        <v>84</v>
      </c>
      <c r="O4" s="177"/>
      <c r="P4" s="187" t="s">
        <v>85</v>
      </c>
      <c r="Q4" s="188"/>
      <c r="R4" s="184" t="s">
        <v>88</v>
      </c>
      <c r="S4" s="185" t="s">
        <v>89</v>
      </c>
      <c r="T4" s="182" t="s">
        <v>90</v>
      </c>
      <c r="U4" s="188"/>
      <c r="V4" s="184" t="s">
        <v>115</v>
      </c>
      <c r="W4" s="185" t="s">
        <v>83</v>
      </c>
      <c r="X4" s="182" t="s">
        <v>84</v>
      </c>
    </row>
    <row r="5" spans="2:24" ht="15" customHeight="1" x14ac:dyDescent="0.35">
      <c r="B5" s="193">
        <v>1957</v>
      </c>
      <c r="C5" s="191"/>
      <c r="D5" s="200">
        <v>0.17684</v>
      </c>
      <c r="E5" s="183">
        <v>2.2866999999999998E-2</v>
      </c>
      <c r="F5" s="181">
        <v>2.2867352585611556E-2</v>
      </c>
      <c r="G5" s="177"/>
      <c r="H5" s="201">
        <f>I5+J5</f>
        <v>0.08</v>
      </c>
      <c r="I5" s="202">
        <f>I6</f>
        <v>0.06</v>
      </c>
      <c r="J5" s="203">
        <f t="shared" ref="J5:J10" si="0">J6</f>
        <v>0.02</v>
      </c>
      <c r="K5" s="177"/>
      <c r="L5" s="201">
        <f>M5+N5</f>
        <v>0.13810000000000003</v>
      </c>
      <c r="M5" s="202">
        <f>M6</f>
        <v>8.9050000000000018E-2</v>
      </c>
      <c r="N5" s="203">
        <f t="shared" ref="N5:N10" si="1">N6</f>
        <v>4.9050000000000003E-2</v>
      </c>
      <c r="O5" s="177"/>
      <c r="P5" s="204">
        <f t="shared" ref="P5:P9" si="2">P6</f>
        <v>0.9</v>
      </c>
      <c r="Q5" s="205"/>
      <c r="R5" s="201"/>
      <c r="S5" s="202"/>
      <c r="T5" s="203"/>
      <c r="U5" s="205"/>
      <c r="V5" s="201"/>
      <c r="W5" s="202"/>
      <c r="X5" s="203"/>
    </row>
    <row r="6" spans="2:24" ht="15" customHeight="1" x14ac:dyDescent="0.35">
      <c r="B6" s="194">
        <v>1958</v>
      </c>
      <c r="C6" s="191"/>
      <c r="D6" s="206">
        <v>0.19818</v>
      </c>
      <c r="E6" s="175">
        <v>2.5153999999999999E-2</v>
      </c>
      <c r="F6" s="178">
        <v>2.6297455473453288E-2</v>
      </c>
      <c r="G6" s="177"/>
      <c r="H6" s="207">
        <f t="shared" ref="H6:H66" si="3">I6+J6</f>
        <v>0.08</v>
      </c>
      <c r="I6" s="208">
        <f t="shared" ref="I6:I10" si="4">I7</f>
        <v>0.06</v>
      </c>
      <c r="J6" s="209">
        <f t="shared" si="0"/>
        <v>0.02</v>
      </c>
      <c r="K6" s="177"/>
      <c r="L6" s="207">
        <f t="shared" ref="L6:L66" si="5">M6+N6</f>
        <v>0.13810000000000003</v>
      </c>
      <c r="M6" s="208">
        <f t="shared" ref="M6:M10" si="6">M7</f>
        <v>8.9050000000000018E-2</v>
      </c>
      <c r="N6" s="209">
        <f t="shared" si="1"/>
        <v>4.9050000000000003E-2</v>
      </c>
      <c r="O6" s="177"/>
      <c r="P6" s="210">
        <f t="shared" si="2"/>
        <v>0.9</v>
      </c>
      <c r="Q6" s="205"/>
      <c r="R6" s="207"/>
      <c r="S6" s="208"/>
      <c r="T6" s="209"/>
      <c r="U6" s="205"/>
      <c r="V6" s="207"/>
      <c r="W6" s="208"/>
      <c r="X6" s="209"/>
    </row>
    <row r="7" spans="2:24" ht="15" customHeight="1" x14ac:dyDescent="0.35">
      <c r="B7" s="194">
        <v>1959</v>
      </c>
      <c r="C7" s="191"/>
      <c r="D7" s="206">
        <v>0.21648000000000001</v>
      </c>
      <c r="E7" s="175">
        <v>2.8965000000000001E-2</v>
      </c>
      <c r="F7" s="178">
        <v>2.9727558361295026E-2</v>
      </c>
      <c r="G7" s="177"/>
      <c r="H7" s="207">
        <f t="shared" si="3"/>
        <v>0.08</v>
      </c>
      <c r="I7" s="208">
        <f t="shared" si="4"/>
        <v>0.06</v>
      </c>
      <c r="J7" s="209">
        <f t="shared" si="0"/>
        <v>0.02</v>
      </c>
      <c r="K7" s="177"/>
      <c r="L7" s="207">
        <f t="shared" si="5"/>
        <v>0.13810000000000003</v>
      </c>
      <c r="M7" s="208">
        <f t="shared" si="6"/>
        <v>8.9050000000000018E-2</v>
      </c>
      <c r="N7" s="209">
        <f t="shared" si="1"/>
        <v>4.9050000000000003E-2</v>
      </c>
      <c r="O7" s="177"/>
      <c r="P7" s="210">
        <f t="shared" si="2"/>
        <v>0.9</v>
      </c>
      <c r="Q7" s="205"/>
      <c r="R7" s="207"/>
      <c r="S7" s="208"/>
      <c r="T7" s="209"/>
      <c r="U7" s="205"/>
      <c r="V7" s="207"/>
      <c r="W7" s="208"/>
      <c r="X7" s="209"/>
    </row>
    <row r="8" spans="2:24" ht="15" customHeight="1" x14ac:dyDescent="0.35">
      <c r="B8" s="194">
        <v>1960</v>
      </c>
      <c r="C8" s="191"/>
      <c r="D8" s="211">
        <v>0.23172000000000001</v>
      </c>
      <c r="E8" s="176">
        <v>3.2014000000000001E-2</v>
      </c>
      <c r="F8" s="179">
        <v>3.2776538706043232E-2</v>
      </c>
      <c r="G8" s="177"/>
      <c r="H8" s="207">
        <f t="shared" si="3"/>
        <v>0.08</v>
      </c>
      <c r="I8" s="208">
        <f t="shared" si="4"/>
        <v>0.06</v>
      </c>
      <c r="J8" s="209">
        <f t="shared" si="0"/>
        <v>0.02</v>
      </c>
      <c r="K8" s="177"/>
      <c r="L8" s="207">
        <f t="shared" si="5"/>
        <v>0.13810000000000003</v>
      </c>
      <c r="M8" s="208">
        <f t="shared" si="6"/>
        <v>8.9050000000000018E-2</v>
      </c>
      <c r="N8" s="209">
        <f t="shared" si="1"/>
        <v>4.9050000000000003E-2</v>
      </c>
      <c r="O8" s="177"/>
      <c r="P8" s="210">
        <f t="shared" si="2"/>
        <v>0.9</v>
      </c>
      <c r="Q8" s="205"/>
      <c r="R8" s="207"/>
      <c r="S8" s="208"/>
      <c r="T8" s="209"/>
      <c r="U8" s="205"/>
      <c r="V8" s="207"/>
      <c r="W8" s="208"/>
      <c r="X8" s="209"/>
    </row>
    <row r="9" spans="2:24" ht="15" customHeight="1" x14ac:dyDescent="0.35">
      <c r="B9" s="194">
        <v>1961</v>
      </c>
      <c r="C9" s="191"/>
      <c r="D9" s="211">
        <v>0.25763999999999998</v>
      </c>
      <c r="E9" s="175">
        <v>3.5062999999999997E-2</v>
      </c>
      <c r="F9" s="179">
        <v>3.5063273964604388E-2</v>
      </c>
      <c r="G9" s="177"/>
      <c r="H9" s="207">
        <f t="shared" si="3"/>
        <v>0.08</v>
      </c>
      <c r="I9" s="208">
        <f t="shared" si="4"/>
        <v>0.06</v>
      </c>
      <c r="J9" s="209">
        <f t="shared" si="0"/>
        <v>0.02</v>
      </c>
      <c r="K9" s="177"/>
      <c r="L9" s="207">
        <f t="shared" si="5"/>
        <v>0.13810000000000003</v>
      </c>
      <c r="M9" s="208">
        <f t="shared" si="6"/>
        <v>8.9050000000000018E-2</v>
      </c>
      <c r="N9" s="209">
        <f t="shared" si="1"/>
        <v>4.9050000000000003E-2</v>
      </c>
      <c r="O9" s="177"/>
      <c r="P9" s="210">
        <f t="shared" si="2"/>
        <v>0.9</v>
      </c>
      <c r="Q9" s="205"/>
      <c r="R9" s="207"/>
      <c r="S9" s="208"/>
      <c r="T9" s="209"/>
      <c r="U9" s="205"/>
      <c r="V9" s="207"/>
      <c r="W9" s="208"/>
      <c r="X9" s="209"/>
    </row>
    <row r="10" spans="2:24" ht="15" customHeight="1" x14ac:dyDescent="0.35">
      <c r="B10" s="194">
        <v>1962</v>
      </c>
      <c r="C10" s="191"/>
      <c r="D10" s="211">
        <v>0.28355999999999998</v>
      </c>
      <c r="E10" s="175">
        <v>3.8112E-2</v>
      </c>
      <c r="F10" s="179">
        <v>3.8493376852446123E-2</v>
      </c>
      <c r="G10" s="177"/>
      <c r="H10" s="207">
        <f t="shared" si="3"/>
        <v>0.08</v>
      </c>
      <c r="I10" s="208">
        <f t="shared" si="4"/>
        <v>0.06</v>
      </c>
      <c r="J10" s="209">
        <f t="shared" si="0"/>
        <v>0.02</v>
      </c>
      <c r="K10" s="177"/>
      <c r="L10" s="207">
        <f t="shared" si="5"/>
        <v>0.13810000000000003</v>
      </c>
      <c r="M10" s="208">
        <f t="shared" si="6"/>
        <v>8.9050000000000018E-2</v>
      </c>
      <c r="N10" s="209">
        <f t="shared" si="1"/>
        <v>4.9050000000000003E-2</v>
      </c>
      <c r="O10" s="177"/>
      <c r="P10" s="210">
        <f>P11</f>
        <v>0.9</v>
      </c>
      <c r="Q10" s="205"/>
      <c r="R10" s="207"/>
      <c r="S10" s="208"/>
      <c r="T10" s="209"/>
      <c r="U10" s="205"/>
      <c r="V10" s="207"/>
      <c r="W10" s="208"/>
      <c r="X10" s="209"/>
    </row>
    <row r="11" spans="2:24" ht="15" customHeight="1" x14ac:dyDescent="0.35">
      <c r="B11" s="194">
        <v>1963</v>
      </c>
      <c r="C11" s="191"/>
      <c r="D11" s="211">
        <v>0.30336999999999997</v>
      </c>
      <c r="E11" s="175">
        <v>3.8873999999999999E-2</v>
      </c>
      <c r="F11" s="179">
        <v>4.0017867024820228E-2</v>
      </c>
      <c r="G11" s="177"/>
      <c r="H11" s="207">
        <f t="shared" si="3"/>
        <v>0.08</v>
      </c>
      <c r="I11" s="208">
        <v>0.06</v>
      </c>
      <c r="J11" s="209">
        <v>0.02</v>
      </c>
      <c r="K11" s="177"/>
      <c r="L11" s="207">
        <f t="shared" si="5"/>
        <v>0.13810000000000003</v>
      </c>
      <c r="M11" s="208">
        <v>8.9050000000000018E-2</v>
      </c>
      <c r="N11" s="209">
        <v>4.9050000000000003E-2</v>
      </c>
      <c r="O11" s="177"/>
      <c r="P11" s="210">
        <v>0.9</v>
      </c>
      <c r="Q11" s="205"/>
      <c r="R11" s="207"/>
      <c r="S11" s="208"/>
      <c r="T11" s="209"/>
      <c r="U11" s="205"/>
      <c r="V11" s="207"/>
      <c r="W11" s="208"/>
      <c r="X11" s="209"/>
    </row>
    <row r="12" spans="2:24" ht="15" customHeight="1" x14ac:dyDescent="0.35">
      <c r="B12" s="194">
        <v>1964</v>
      </c>
      <c r="C12" s="191"/>
      <c r="D12" s="211">
        <v>0.33080999999999999</v>
      </c>
      <c r="E12" s="176">
        <v>4.1161000000000003E-2</v>
      </c>
      <c r="F12" s="179">
        <v>4.3447969912661963E-2</v>
      </c>
      <c r="G12" s="177"/>
      <c r="H12" s="207">
        <f t="shared" si="3"/>
        <v>0.08</v>
      </c>
      <c r="I12" s="208">
        <v>0.06</v>
      </c>
      <c r="J12" s="209">
        <v>0.02</v>
      </c>
      <c r="K12" s="177"/>
      <c r="L12" s="207">
        <f t="shared" si="5"/>
        <v>0.13730000000000001</v>
      </c>
      <c r="M12" s="208">
        <v>8.8650000000000007E-2</v>
      </c>
      <c r="N12" s="209">
        <v>4.8649999999999999E-2</v>
      </c>
      <c r="O12" s="177"/>
      <c r="P12" s="210">
        <v>0.9</v>
      </c>
      <c r="Q12" s="205"/>
      <c r="R12" s="207"/>
      <c r="S12" s="208"/>
      <c r="T12" s="209"/>
      <c r="U12" s="205"/>
      <c r="V12" s="207"/>
      <c r="W12" s="208"/>
      <c r="X12" s="209"/>
    </row>
    <row r="13" spans="2:24" ht="15" customHeight="1" x14ac:dyDescent="0.35">
      <c r="B13" s="194">
        <v>1965</v>
      </c>
      <c r="C13" s="191"/>
      <c r="D13" s="211">
        <v>0.34758</v>
      </c>
      <c r="E13" s="176">
        <v>4.5734999999999998E-2</v>
      </c>
      <c r="F13" s="179">
        <v>4.6878072800503691E-2</v>
      </c>
      <c r="G13" s="177"/>
      <c r="H13" s="207">
        <f t="shared" si="3"/>
        <v>0.08</v>
      </c>
      <c r="I13" s="208">
        <v>0.06</v>
      </c>
      <c r="J13" s="209">
        <v>0.02</v>
      </c>
      <c r="K13" s="177"/>
      <c r="L13" s="207">
        <f t="shared" si="5"/>
        <v>0.1366</v>
      </c>
      <c r="M13" s="208">
        <v>8.8300000000000003E-2</v>
      </c>
      <c r="N13" s="209">
        <v>4.8300000000000003E-2</v>
      </c>
      <c r="O13" s="177"/>
      <c r="P13" s="210">
        <v>0.95</v>
      </c>
      <c r="Q13" s="205"/>
      <c r="R13" s="207"/>
      <c r="S13" s="208"/>
      <c r="T13" s="209"/>
      <c r="U13" s="205"/>
      <c r="V13" s="207"/>
      <c r="W13" s="208"/>
      <c r="X13" s="209"/>
    </row>
    <row r="14" spans="2:24" ht="15" customHeight="1" x14ac:dyDescent="0.35">
      <c r="B14" s="194">
        <v>1966</v>
      </c>
      <c r="C14" s="191"/>
      <c r="D14" s="211">
        <v>0.3674</v>
      </c>
      <c r="E14" s="176">
        <v>4.8784000000000001E-2</v>
      </c>
      <c r="F14" s="179">
        <v>4.9164808059064848E-2</v>
      </c>
      <c r="G14" s="177"/>
      <c r="H14" s="207">
        <f t="shared" si="3"/>
        <v>0.08</v>
      </c>
      <c r="I14" s="208">
        <v>0.06</v>
      </c>
      <c r="J14" s="209">
        <v>0.02</v>
      </c>
      <c r="K14" s="177"/>
      <c r="L14" s="207">
        <f t="shared" si="5"/>
        <v>0.1353</v>
      </c>
      <c r="M14" s="208">
        <v>8.7649999999999992E-2</v>
      </c>
      <c r="N14" s="209">
        <v>4.7650000000000005E-2</v>
      </c>
      <c r="O14" s="177"/>
      <c r="P14" s="210">
        <v>1</v>
      </c>
      <c r="Q14" s="205"/>
      <c r="R14" s="207"/>
      <c r="S14" s="208"/>
      <c r="T14" s="209"/>
      <c r="U14" s="205"/>
      <c r="V14" s="207"/>
      <c r="W14" s="208"/>
      <c r="X14" s="209"/>
    </row>
    <row r="15" spans="2:24" ht="15" customHeight="1" x14ac:dyDescent="0.35">
      <c r="B15" s="194">
        <v>1967</v>
      </c>
      <c r="C15" s="191"/>
      <c r="D15" s="211">
        <v>0.38873999999999997</v>
      </c>
      <c r="E15" s="176">
        <v>4.9546E-2</v>
      </c>
      <c r="F15" s="179">
        <v>5.0689298231438952E-2</v>
      </c>
      <c r="G15" s="177"/>
      <c r="H15" s="207">
        <f t="shared" si="3"/>
        <v>0.08</v>
      </c>
      <c r="I15" s="208">
        <v>0.06</v>
      </c>
      <c r="J15" s="209">
        <v>0.02</v>
      </c>
      <c r="K15" s="177"/>
      <c r="L15" s="207">
        <f t="shared" si="5"/>
        <v>0.14119999999999999</v>
      </c>
      <c r="M15" s="208">
        <v>9.0599999999999986E-2</v>
      </c>
      <c r="N15" s="209">
        <v>5.0599999999999999E-2</v>
      </c>
      <c r="O15" s="177"/>
      <c r="P15" s="210">
        <v>1</v>
      </c>
      <c r="Q15" s="205"/>
      <c r="R15" s="207"/>
      <c r="S15" s="208"/>
      <c r="T15" s="209"/>
      <c r="U15" s="205"/>
      <c r="V15" s="207"/>
      <c r="W15" s="208"/>
      <c r="X15" s="209"/>
    </row>
    <row r="16" spans="2:24" ht="15" customHeight="1" x14ac:dyDescent="0.35">
      <c r="B16" s="194">
        <v>1968</v>
      </c>
      <c r="C16" s="191"/>
      <c r="D16" s="211">
        <v>0.42227999999999999</v>
      </c>
      <c r="E16" s="176">
        <v>5.1832999999999997E-2</v>
      </c>
      <c r="F16" s="179">
        <v>5.3738278576187168E-2</v>
      </c>
      <c r="G16" s="177"/>
      <c r="H16" s="207">
        <f t="shared" si="3"/>
        <v>0.08</v>
      </c>
      <c r="I16" s="208">
        <v>0.06</v>
      </c>
      <c r="J16" s="209">
        <v>0.02</v>
      </c>
      <c r="K16" s="177"/>
      <c r="L16" s="207">
        <f t="shared" si="5"/>
        <v>0.1416</v>
      </c>
      <c r="M16" s="208">
        <v>9.0800000000000006E-2</v>
      </c>
      <c r="N16" s="209">
        <v>5.0799999999999998E-2</v>
      </c>
      <c r="O16" s="177"/>
      <c r="P16" s="210">
        <v>1</v>
      </c>
      <c r="Q16" s="205"/>
      <c r="R16" s="207"/>
      <c r="S16" s="208"/>
      <c r="T16" s="209"/>
      <c r="U16" s="205"/>
      <c r="V16" s="207"/>
      <c r="W16" s="208"/>
      <c r="X16" s="209"/>
    </row>
    <row r="17" spans="2:24" ht="15" customHeight="1" x14ac:dyDescent="0.35">
      <c r="B17" s="194">
        <v>1969</v>
      </c>
      <c r="C17" s="191"/>
      <c r="D17" s="211">
        <v>0.45734999999999998</v>
      </c>
      <c r="E17" s="176">
        <v>5.8236000000000003E-2</v>
      </c>
      <c r="F17" s="179">
        <v>5.9988688282920991E-2</v>
      </c>
      <c r="G17" s="177"/>
      <c r="H17" s="207">
        <f t="shared" si="3"/>
        <v>0.08</v>
      </c>
      <c r="I17" s="208">
        <v>0.06</v>
      </c>
      <c r="J17" s="209">
        <v>0.02</v>
      </c>
      <c r="K17" s="177"/>
      <c r="L17" s="207">
        <f t="shared" si="5"/>
        <v>0.14180000000000001</v>
      </c>
      <c r="M17" s="208">
        <v>9.0899999999999995E-2</v>
      </c>
      <c r="N17" s="209">
        <v>5.0900000000000008E-2</v>
      </c>
      <c r="O17" s="177"/>
      <c r="P17" s="210">
        <v>1</v>
      </c>
      <c r="Q17" s="205"/>
      <c r="R17" s="207"/>
      <c r="S17" s="208"/>
      <c r="T17" s="209"/>
      <c r="U17" s="205"/>
      <c r="V17" s="207"/>
      <c r="W17" s="208"/>
      <c r="X17" s="209"/>
    </row>
    <row r="18" spans="2:24" ht="15" customHeight="1" x14ac:dyDescent="0.35">
      <c r="B18" s="194">
        <v>1970</v>
      </c>
      <c r="C18" s="191"/>
      <c r="D18" s="211">
        <v>0.49697999999999998</v>
      </c>
      <c r="E18" s="176">
        <v>6.1741999999999998E-2</v>
      </c>
      <c r="F18" s="179">
        <v>6.4028587239712373E-2</v>
      </c>
      <c r="G18" s="177"/>
      <c r="H18" s="207">
        <f t="shared" si="3"/>
        <v>0.08</v>
      </c>
      <c r="I18" s="208">
        <v>0.06</v>
      </c>
      <c r="J18" s="209">
        <v>0.02</v>
      </c>
      <c r="K18" s="177"/>
      <c r="L18" s="207">
        <f t="shared" si="5"/>
        <v>0.14100000000000001</v>
      </c>
      <c r="M18" s="208">
        <v>9.0500000000000011E-2</v>
      </c>
      <c r="N18" s="209">
        <v>5.0499999999999989E-2</v>
      </c>
      <c r="O18" s="177"/>
      <c r="P18" s="210">
        <v>1</v>
      </c>
      <c r="Q18" s="205"/>
      <c r="R18" s="207"/>
      <c r="S18" s="208"/>
      <c r="T18" s="209"/>
      <c r="U18" s="205"/>
      <c r="V18" s="207"/>
      <c r="W18" s="208"/>
      <c r="X18" s="209"/>
    </row>
    <row r="19" spans="2:24" ht="15" customHeight="1" x14ac:dyDescent="0.35">
      <c r="B19" s="194">
        <v>1971</v>
      </c>
      <c r="C19" s="191"/>
      <c r="D19" s="211">
        <v>0.54118999999999995</v>
      </c>
      <c r="E19" s="176">
        <v>6.8601999999999996E-2</v>
      </c>
      <c r="F19" s="179">
        <v>7.1651038101582881E-2</v>
      </c>
      <c r="G19" s="177"/>
      <c r="H19" s="207">
        <f t="shared" si="3"/>
        <v>0.08</v>
      </c>
      <c r="I19" s="208">
        <v>0.06</v>
      </c>
      <c r="J19" s="209">
        <v>0.02</v>
      </c>
      <c r="K19" s="177"/>
      <c r="L19" s="207">
        <f t="shared" si="5"/>
        <v>0.14069999999999999</v>
      </c>
      <c r="M19" s="208">
        <v>9.035E-2</v>
      </c>
      <c r="N19" s="209">
        <v>5.0349999999999992E-2</v>
      </c>
      <c r="O19" s="177"/>
      <c r="P19" s="210">
        <v>1</v>
      </c>
      <c r="Q19" s="205"/>
      <c r="R19" s="207"/>
      <c r="S19" s="208"/>
      <c r="T19" s="209"/>
      <c r="U19" s="205"/>
      <c r="V19" s="207"/>
      <c r="W19" s="208"/>
      <c r="X19" s="209"/>
    </row>
    <row r="20" spans="2:24" ht="15" customHeight="1" x14ac:dyDescent="0.35">
      <c r="B20" s="194">
        <v>1972</v>
      </c>
      <c r="C20" s="191"/>
      <c r="D20" s="211">
        <v>0.59150000000000003</v>
      </c>
      <c r="E20" s="176">
        <v>7.4700000000000003E-2</v>
      </c>
      <c r="F20" s="179">
        <v>7.8892366420359877E-2</v>
      </c>
      <c r="G20" s="177"/>
      <c r="H20" s="207">
        <f t="shared" si="3"/>
        <v>0.08</v>
      </c>
      <c r="I20" s="208">
        <v>0.06</v>
      </c>
      <c r="J20" s="209">
        <v>0.02</v>
      </c>
      <c r="K20" s="177"/>
      <c r="L20" s="207">
        <f t="shared" si="5"/>
        <v>0.13869999999999999</v>
      </c>
      <c r="M20" s="208">
        <v>8.9349999999999985E-2</v>
      </c>
      <c r="N20" s="209">
        <v>4.9349999999999998E-2</v>
      </c>
      <c r="O20" s="177"/>
      <c r="P20" s="210">
        <v>1</v>
      </c>
      <c r="Q20" s="205"/>
      <c r="R20" s="207"/>
      <c r="S20" s="208"/>
      <c r="T20" s="209"/>
      <c r="U20" s="205"/>
      <c r="V20" s="207"/>
      <c r="W20" s="208"/>
      <c r="X20" s="209"/>
    </row>
    <row r="21" spans="2:24" ht="15" customHeight="1" x14ac:dyDescent="0.35">
      <c r="B21" s="194">
        <v>1973</v>
      </c>
      <c r="C21" s="191"/>
      <c r="D21" s="211">
        <v>0.64790999999999999</v>
      </c>
      <c r="E21" s="176">
        <v>8.5371000000000002E-2</v>
      </c>
      <c r="F21" s="179">
        <v>8.842042999769803E-2</v>
      </c>
      <c r="G21" s="177"/>
      <c r="H21" s="207">
        <f t="shared" si="3"/>
        <v>0.08</v>
      </c>
      <c r="I21" s="208">
        <v>0.06</v>
      </c>
      <c r="J21" s="209">
        <v>0.02</v>
      </c>
      <c r="K21" s="177"/>
      <c r="L21" s="207">
        <f t="shared" si="5"/>
        <v>0.14330000000000001</v>
      </c>
      <c r="M21" s="208">
        <v>9.1649999999999995E-2</v>
      </c>
      <c r="N21" s="209">
        <v>5.1650000000000008E-2</v>
      </c>
      <c r="O21" s="177"/>
      <c r="P21" s="210">
        <v>1</v>
      </c>
      <c r="Q21" s="205"/>
      <c r="R21" s="207"/>
      <c r="S21" s="208"/>
      <c r="T21" s="209"/>
      <c r="U21" s="205"/>
      <c r="V21" s="207"/>
      <c r="W21" s="208"/>
      <c r="X21" s="209"/>
    </row>
    <row r="22" spans="2:24" ht="15" customHeight="1" x14ac:dyDescent="0.35">
      <c r="B22" s="194">
        <v>1974</v>
      </c>
      <c r="C22" s="191"/>
      <c r="D22" s="211">
        <v>0.73328000000000004</v>
      </c>
      <c r="E22" s="176">
        <v>9.4518000000000005E-2</v>
      </c>
      <c r="F22" s="179">
        <v>9.8710738661223221E-2</v>
      </c>
      <c r="G22" s="177"/>
      <c r="H22" s="207">
        <f t="shared" si="3"/>
        <v>0.08</v>
      </c>
      <c r="I22" s="208">
        <v>0.06</v>
      </c>
      <c r="J22" s="209">
        <v>0.02</v>
      </c>
      <c r="K22" s="177"/>
      <c r="L22" s="207">
        <f t="shared" si="5"/>
        <v>0.1424</v>
      </c>
      <c r="M22" s="208">
        <v>9.1200000000000003E-2</v>
      </c>
      <c r="N22" s="209">
        <v>5.1200000000000002E-2</v>
      </c>
      <c r="O22" s="177"/>
      <c r="P22" s="210">
        <v>1</v>
      </c>
      <c r="Q22" s="205"/>
      <c r="R22" s="207"/>
      <c r="S22" s="208"/>
      <c r="T22" s="209"/>
      <c r="U22" s="205"/>
      <c r="V22" s="207"/>
      <c r="W22" s="208"/>
      <c r="X22" s="209"/>
    </row>
    <row r="23" spans="2:24" ht="15" customHeight="1" x14ac:dyDescent="0.35">
      <c r="B23" s="194">
        <v>1975</v>
      </c>
      <c r="C23" s="191"/>
      <c r="D23" s="211">
        <v>0.84457000000000004</v>
      </c>
      <c r="E23" s="176">
        <v>0.109763</v>
      </c>
      <c r="F23" s="179">
        <v>0.11250737472120886</v>
      </c>
      <c r="G23" s="177"/>
      <c r="H23" s="207">
        <f t="shared" si="3"/>
        <v>0.08</v>
      </c>
      <c r="I23" s="208">
        <v>0.06</v>
      </c>
      <c r="J23" s="209">
        <v>0.02</v>
      </c>
      <c r="K23" s="177"/>
      <c r="L23" s="207">
        <f t="shared" si="5"/>
        <v>0.14030000000000001</v>
      </c>
      <c r="M23" s="208">
        <v>9.0149999999999994E-2</v>
      </c>
      <c r="N23" s="209">
        <v>5.0150000000000007E-2</v>
      </c>
      <c r="O23" s="177"/>
      <c r="P23" s="210">
        <v>1</v>
      </c>
      <c r="Q23" s="205"/>
      <c r="R23" s="207"/>
      <c r="S23" s="208"/>
      <c r="T23" s="209"/>
      <c r="U23" s="205"/>
      <c r="V23" s="207"/>
      <c r="W23" s="208"/>
      <c r="X23" s="209"/>
    </row>
    <row r="24" spans="2:24" ht="15" customHeight="1" x14ac:dyDescent="0.35">
      <c r="B24" s="194">
        <v>1976</v>
      </c>
      <c r="C24" s="191"/>
      <c r="D24" s="211">
        <v>0.93298999999999999</v>
      </c>
      <c r="E24" s="176">
        <v>0.123484</v>
      </c>
      <c r="F24" s="179">
        <v>0.12653268430705061</v>
      </c>
      <c r="G24" s="177"/>
      <c r="H24" s="207">
        <f t="shared" si="3"/>
        <v>0.08</v>
      </c>
      <c r="I24" s="208">
        <v>0.06</v>
      </c>
      <c r="J24" s="209">
        <v>0.02</v>
      </c>
      <c r="K24" s="177"/>
      <c r="L24" s="207">
        <f t="shared" si="5"/>
        <v>0.13939999999999997</v>
      </c>
      <c r="M24" s="208">
        <v>8.9699999999999988E-2</v>
      </c>
      <c r="N24" s="209">
        <v>4.9699999999999994E-2</v>
      </c>
      <c r="O24" s="177"/>
      <c r="P24" s="210">
        <v>1</v>
      </c>
      <c r="Q24" s="205"/>
      <c r="R24" s="207"/>
      <c r="S24" s="208"/>
      <c r="T24" s="209"/>
      <c r="U24" s="205"/>
      <c r="V24" s="207"/>
      <c r="W24" s="208"/>
      <c r="X24" s="209"/>
    </row>
    <row r="25" spans="2:24" ht="15" customHeight="1" x14ac:dyDescent="0.35">
      <c r="B25" s="194">
        <v>1977</v>
      </c>
      <c r="C25" s="191"/>
      <c r="D25" s="211">
        <v>1.0275099999999999</v>
      </c>
      <c r="E25" s="176">
        <v>0.134765</v>
      </c>
      <c r="F25" s="179">
        <v>0.1367467684619571</v>
      </c>
      <c r="G25" s="177"/>
      <c r="H25" s="207">
        <f t="shared" si="3"/>
        <v>0.08</v>
      </c>
      <c r="I25" s="208">
        <v>0.06</v>
      </c>
      <c r="J25" s="209">
        <v>0.02</v>
      </c>
      <c r="K25" s="177"/>
      <c r="L25" s="207">
        <f t="shared" si="5"/>
        <v>0.13980000000000001</v>
      </c>
      <c r="M25" s="208">
        <v>8.9900000000000008E-2</v>
      </c>
      <c r="N25" s="209">
        <v>4.99E-2</v>
      </c>
      <c r="O25" s="177"/>
      <c r="P25" s="210">
        <v>1</v>
      </c>
      <c r="Q25" s="205"/>
      <c r="R25" s="207"/>
      <c r="S25" s="208"/>
      <c r="T25" s="209"/>
      <c r="U25" s="205"/>
      <c r="V25" s="207"/>
      <c r="W25" s="208"/>
      <c r="X25" s="209"/>
    </row>
    <row r="26" spans="2:24" ht="15" customHeight="1" x14ac:dyDescent="0.35">
      <c r="B26" s="194">
        <v>1978</v>
      </c>
      <c r="C26" s="191"/>
      <c r="D26" s="211">
        <v>1.13117</v>
      </c>
      <c r="E26" s="176">
        <v>0.14519199999999999</v>
      </c>
      <c r="F26" s="179">
        <v>0.14882073062716</v>
      </c>
      <c r="G26" s="177"/>
      <c r="H26" s="207">
        <f t="shared" si="3"/>
        <v>0.08</v>
      </c>
      <c r="I26" s="208">
        <v>0.06</v>
      </c>
      <c r="J26" s="209">
        <v>0.02</v>
      </c>
      <c r="K26" s="177"/>
      <c r="L26" s="207">
        <f t="shared" si="5"/>
        <v>0.14030000000000001</v>
      </c>
      <c r="M26" s="208">
        <v>9.0149999999999994E-2</v>
      </c>
      <c r="N26" s="209">
        <v>5.0150000000000007E-2</v>
      </c>
      <c r="O26" s="177"/>
      <c r="P26" s="210">
        <v>1</v>
      </c>
      <c r="Q26" s="205"/>
      <c r="R26" s="207"/>
      <c r="S26" s="208"/>
      <c r="T26" s="209"/>
      <c r="U26" s="205"/>
      <c r="V26" s="207"/>
      <c r="W26" s="208"/>
      <c r="X26" s="209"/>
    </row>
    <row r="27" spans="2:24" ht="15" customHeight="1" x14ac:dyDescent="0.35">
      <c r="B27" s="194">
        <v>1979</v>
      </c>
      <c r="C27" s="191"/>
      <c r="D27" s="211">
        <v>1.2638</v>
      </c>
      <c r="E27" s="176">
        <v>0.15854699999999999</v>
      </c>
      <c r="F27" s="179">
        <v>0.16266310139231691</v>
      </c>
      <c r="G27" s="177"/>
      <c r="H27" s="207">
        <f t="shared" si="3"/>
        <v>0.08</v>
      </c>
      <c r="I27" s="208">
        <v>0.06</v>
      </c>
      <c r="J27" s="209">
        <v>0.02</v>
      </c>
      <c r="K27" s="177"/>
      <c r="L27" s="207">
        <f t="shared" si="5"/>
        <v>0.1391</v>
      </c>
      <c r="M27" s="208">
        <v>8.9550000000000005E-2</v>
      </c>
      <c r="N27" s="209">
        <v>4.9550000000000004E-2</v>
      </c>
      <c r="O27" s="177"/>
      <c r="P27" s="210">
        <v>1.03</v>
      </c>
      <c r="Q27" s="205"/>
      <c r="R27" s="207"/>
      <c r="S27" s="208"/>
      <c r="T27" s="209"/>
      <c r="U27" s="205"/>
      <c r="V27" s="207"/>
      <c r="W27" s="208"/>
      <c r="X27" s="209"/>
    </row>
    <row r="28" spans="2:24" ht="15" customHeight="1" x14ac:dyDescent="0.35">
      <c r="B28" s="194">
        <v>1980</v>
      </c>
      <c r="C28" s="191"/>
      <c r="D28" s="211">
        <v>1.43607</v>
      </c>
      <c r="E28" s="176">
        <v>0.176231</v>
      </c>
      <c r="F28" s="179">
        <v>0.18110943247804354</v>
      </c>
      <c r="G28" s="177"/>
      <c r="H28" s="207">
        <f t="shared" si="3"/>
        <v>0.08</v>
      </c>
      <c r="I28" s="208">
        <v>0.06</v>
      </c>
      <c r="J28" s="209">
        <v>0.02</v>
      </c>
      <c r="K28" s="177"/>
      <c r="L28" s="207">
        <f t="shared" si="5"/>
        <v>0.13939999999999997</v>
      </c>
      <c r="M28" s="208">
        <v>8.9699999999999988E-2</v>
      </c>
      <c r="N28" s="209">
        <v>4.9699999999999994E-2</v>
      </c>
      <c r="O28" s="177"/>
      <c r="P28" s="210">
        <v>1.03</v>
      </c>
      <c r="Q28" s="205"/>
      <c r="R28" s="207"/>
      <c r="S28" s="208"/>
      <c r="T28" s="209"/>
      <c r="U28" s="205"/>
      <c r="V28" s="207"/>
      <c r="W28" s="208"/>
      <c r="X28" s="209"/>
    </row>
    <row r="29" spans="2:24" ht="15" customHeight="1" x14ac:dyDescent="0.35">
      <c r="B29" s="194">
        <v>1981</v>
      </c>
      <c r="C29" s="191"/>
      <c r="D29" s="211">
        <v>1.6159600000000001</v>
      </c>
      <c r="E29" s="176">
        <v>0.200013</v>
      </c>
      <c r="F29" s="179">
        <v>0.20504392818431696</v>
      </c>
      <c r="G29" s="177"/>
      <c r="H29" s="207">
        <f t="shared" si="3"/>
        <v>0.08</v>
      </c>
      <c r="I29" s="208">
        <v>0.06</v>
      </c>
      <c r="J29" s="209">
        <v>0.02</v>
      </c>
      <c r="K29" s="177"/>
      <c r="L29" s="207">
        <f t="shared" si="5"/>
        <v>0.13850000000000001</v>
      </c>
      <c r="M29" s="208">
        <v>8.9249999999999996E-2</v>
      </c>
      <c r="N29" s="209">
        <v>4.9250000000000009E-2</v>
      </c>
      <c r="O29" s="177"/>
      <c r="P29" s="210">
        <v>1.03</v>
      </c>
      <c r="Q29" s="205"/>
      <c r="R29" s="207"/>
      <c r="S29" s="208"/>
      <c r="T29" s="209"/>
      <c r="U29" s="205"/>
      <c r="V29" s="207"/>
      <c r="W29" s="208"/>
      <c r="X29" s="209"/>
    </row>
    <row r="30" spans="2:24" ht="15" customHeight="1" x14ac:dyDescent="0.35">
      <c r="B30" s="194">
        <v>1982</v>
      </c>
      <c r="C30" s="191"/>
      <c r="D30" s="211">
        <v>1.7958499999999999</v>
      </c>
      <c r="E30" s="176">
        <v>0.22409999999999999</v>
      </c>
      <c r="F30" s="179">
        <v>0.22791128076992853</v>
      </c>
      <c r="G30" s="177"/>
      <c r="H30" s="207">
        <f t="shared" si="3"/>
        <v>0.08</v>
      </c>
      <c r="I30" s="208">
        <v>0.06</v>
      </c>
      <c r="J30" s="209">
        <v>0.02</v>
      </c>
      <c r="K30" s="177"/>
      <c r="L30" s="207">
        <f t="shared" si="5"/>
        <v>0.13810000000000003</v>
      </c>
      <c r="M30" s="208">
        <v>8.9050000000000018E-2</v>
      </c>
      <c r="N30" s="209">
        <v>4.9050000000000003E-2</v>
      </c>
      <c r="O30" s="177"/>
      <c r="P30" s="210">
        <v>1.03</v>
      </c>
      <c r="Q30" s="205"/>
      <c r="R30" s="207"/>
      <c r="S30" s="208"/>
      <c r="T30" s="209"/>
      <c r="U30" s="205"/>
      <c r="V30" s="207"/>
      <c r="W30" s="208"/>
      <c r="X30" s="209"/>
    </row>
    <row r="31" spans="2:24" ht="15" customHeight="1" x14ac:dyDescent="0.35">
      <c r="B31" s="194">
        <v>1983</v>
      </c>
      <c r="C31" s="191"/>
      <c r="D31" s="211">
        <v>1.99251</v>
      </c>
      <c r="E31" s="176">
        <v>0.239345</v>
      </c>
      <c r="F31" s="179">
        <v>0.24620516283841776</v>
      </c>
      <c r="G31" s="177"/>
      <c r="H31" s="207">
        <f t="shared" si="3"/>
        <v>0.08</v>
      </c>
      <c r="I31" s="208">
        <v>0.06</v>
      </c>
      <c r="J31" s="209">
        <v>0.02</v>
      </c>
      <c r="K31" s="177"/>
      <c r="L31" s="207">
        <f t="shared" si="5"/>
        <v>0.13880000000000001</v>
      </c>
      <c r="M31" s="208">
        <v>8.9400000000000007E-2</v>
      </c>
      <c r="N31" s="209">
        <v>4.9400000000000006E-2</v>
      </c>
      <c r="O31" s="177"/>
      <c r="P31" s="210">
        <v>1.03</v>
      </c>
      <c r="Q31" s="205"/>
      <c r="R31" s="207"/>
      <c r="S31" s="208"/>
      <c r="T31" s="209"/>
      <c r="U31" s="205"/>
      <c r="V31" s="207">
        <v>2.18E-2</v>
      </c>
      <c r="W31" s="208">
        <v>1.29E-2</v>
      </c>
      <c r="X31" s="209">
        <v>8.8999999999999999E-3</v>
      </c>
    </row>
    <row r="32" spans="2:24" ht="15" customHeight="1" x14ac:dyDescent="0.35">
      <c r="B32" s="194">
        <v>1984</v>
      </c>
      <c r="C32" s="191"/>
      <c r="D32" s="211">
        <v>2.11599</v>
      </c>
      <c r="E32" s="176">
        <v>0.262212</v>
      </c>
      <c r="F32" s="179">
        <v>0.26343190178624515</v>
      </c>
      <c r="G32" s="177"/>
      <c r="H32" s="207">
        <f t="shared" si="3"/>
        <v>0.08</v>
      </c>
      <c r="I32" s="208">
        <v>0.06</v>
      </c>
      <c r="J32" s="209">
        <v>0.02</v>
      </c>
      <c r="K32" s="177"/>
      <c r="L32" s="207">
        <f t="shared" si="5"/>
        <v>0.1384</v>
      </c>
      <c r="M32" s="208">
        <v>8.9200000000000002E-2</v>
      </c>
      <c r="N32" s="209">
        <v>4.9200000000000001E-2</v>
      </c>
      <c r="O32" s="177"/>
      <c r="P32" s="210">
        <v>1.03</v>
      </c>
      <c r="Q32" s="205"/>
      <c r="R32" s="207"/>
      <c r="S32" s="208"/>
      <c r="T32" s="209"/>
      <c r="U32" s="205"/>
      <c r="V32" s="207">
        <v>2.18E-2</v>
      </c>
      <c r="W32" s="208">
        <v>1.29E-2</v>
      </c>
      <c r="X32" s="209">
        <v>8.8999999999999999E-3</v>
      </c>
    </row>
    <row r="33" spans="2:24" ht="15" customHeight="1" x14ac:dyDescent="0.35">
      <c r="B33" s="194">
        <v>1985</v>
      </c>
      <c r="C33" s="191"/>
      <c r="D33" s="211">
        <v>2.25929</v>
      </c>
      <c r="E33" s="176">
        <v>0.27288400000000002</v>
      </c>
      <c r="F33" s="179">
        <v>0.27661874177728113</v>
      </c>
      <c r="G33" s="177"/>
      <c r="H33" s="207">
        <f t="shared" si="3"/>
        <v>0.08</v>
      </c>
      <c r="I33" s="208">
        <v>0.06</v>
      </c>
      <c r="J33" s="209">
        <v>0.02</v>
      </c>
      <c r="K33" s="177"/>
      <c r="L33" s="207">
        <f t="shared" si="5"/>
        <v>0.13850000000000001</v>
      </c>
      <c r="M33" s="208">
        <v>8.9249999999999996E-2</v>
      </c>
      <c r="N33" s="209">
        <v>4.9250000000000009E-2</v>
      </c>
      <c r="O33" s="177"/>
      <c r="P33" s="210">
        <v>1.03</v>
      </c>
      <c r="Q33" s="205"/>
      <c r="R33" s="207"/>
      <c r="S33" s="208"/>
      <c r="T33" s="209"/>
      <c r="U33" s="205"/>
      <c r="V33" s="207">
        <v>2.18E-2</v>
      </c>
      <c r="W33" s="208">
        <v>1.29E-2</v>
      </c>
      <c r="X33" s="209">
        <v>8.8999999999999999E-3</v>
      </c>
    </row>
    <row r="34" spans="2:24" ht="15" customHeight="1" x14ac:dyDescent="0.35">
      <c r="B34" s="194">
        <v>1986</v>
      </c>
      <c r="C34" s="191"/>
      <c r="D34" s="211">
        <v>2.3782000000000001</v>
      </c>
      <c r="E34" s="176">
        <v>0.28462199999999999</v>
      </c>
      <c r="F34" s="179">
        <v>0.28599435633738185</v>
      </c>
      <c r="G34" s="177"/>
      <c r="H34" s="207">
        <f t="shared" si="3"/>
        <v>0.08</v>
      </c>
      <c r="I34" s="208">
        <v>0.06</v>
      </c>
      <c r="J34" s="209">
        <v>0.02</v>
      </c>
      <c r="K34" s="177"/>
      <c r="L34" s="207">
        <f t="shared" si="5"/>
        <v>0.1389</v>
      </c>
      <c r="M34" s="208">
        <v>8.9450000000000002E-2</v>
      </c>
      <c r="N34" s="209">
        <v>4.9449999999999994E-2</v>
      </c>
      <c r="O34" s="177"/>
      <c r="P34" s="210">
        <v>1.06</v>
      </c>
      <c r="Q34" s="205"/>
      <c r="R34" s="207"/>
      <c r="S34" s="208"/>
      <c r="T34" s="209"/>
      <c r="U34" s="205"/>
      <c r="V34" s="207">
        <v>2.18E-2</v>
      </c>
      <c r="W34" s="208">
        <v>1.29E-2</v>
      </c>
      <c r="X34" s="209">
        <v>8.8999999999999999E-3</v>
      </c>
    </row>
    <row r="35" spans="2:24" ht="15" customHeight="1" x14ac:dyDescent="0.35">
      <c r="B35" s="194">
        <v>1987</v>
      </c>
      <c r="C35" s="191"/>
      <c r="D35" s="211">
        <v>2.4422299999999999</v>
      </c>
      <c r="E35" s="176">
        <v>0.29178700000000002</v>
      </c>
      <c r="F35" s="179">
        <v>0.29285456211306532</v>
      </c>
      <c r="G35" s="177"/>
      <c r="H35" s="207">
        <f t="shared" si="3"/>
        <v>0.08</v>
      </c>
      <c r="I35" s="208">
        <v>0.06</v>
      </c>
      <c r="J35" s="209">
        <v>0.02</v>
      </c>
      <c r="K35" s="177"/>
      <c r="L35" s="207">
        <f t="shared" si="5"/>
        <v>0.1389</v>
      </c>
      <c r="M35" s="208">
        <v>8.9450000000000002E-2</v>
      </c>
      <c r="N35" s="209">
        <v>4.9449999999999994E-2</v>
      </c>
      <c r="O35" s="177"/>
      <c r="P35" s="210">
        <v>1.1000000000000001</v>
      </c>
      <c r="Q35" s="205"/>
      <c r="R35" s="207"/>
      <c r="S35" s="208"/>
      <c r="T35" s="209"/>
      <c r="U35" s="205"/>
      <c r="V35" s="207">
        <v>2.18E-2</v>
      </c>
      <c r="W35" s="208">
        <v>1.29E-2</v>
      </c>
      <c r="X35" s="209">
        <v>8.8999999999999999E-3</v>
      </c>
    </row>
    <row r="36" spans="2:24" ht="15" customHeight="1" x14ac:dyDescent="0.35">
      <c r="B36" s="194">
        <v>1988</v>
      </c>
      <c r="C36" s="191"/>
      <c r="D36" s="211">
        <v>2.5428500000000001</v>
      </c>
      <c r="E36" s="176">
        <v>0.30078199999999999</v>
      </c>
      <c r="F36" s="179">
        <v>0.30078191100941071</v>
      </c>
      <c r="G36" s="177"/>
      <c r="H36" s="207">
        <f t="shared" si="3"/>
        <v>0.08</v>
      </c>
      <c r="I36" s="208">
        <v>0.06</v>
      </c>
      <c r="J36" s="209">
        <v>0.02</v>
      </c>
      <c r="K36" s="177"/>
      <c r="L36" s="207">
        <f t="shared" si="5"/>
        <v>0.13900000000000001</v>
      </c>
      <c r="M36" s="208">
        <v>8.9499999999999996E-2</v>
      </c>
      <c r="N36" s="209">
        <v>4.9500000000000009E-2</v>
      </c>
      <c r="O36" s="177"/>
      <c r="P36" s="210">
        <v>1.1000000000000001</v>
      </c>
      <c r="Q36" s="205"/>
      <c r="R36" s="207"/>
      <c r="S36" s="208"/>
      <c r="T36" s="209"/>
      <c r="U36" s="205"/>
      <c r="V36" s="207">
        <v>2.18E-2</v>
      </c>
      <c r="W36" s="208">
        <v>1.29E-2</v>
      </c>
      <c r="X36" s="209">
        <v>8.8999999999999999E-3</v>
      </c>
    </row>
    <row r="37" spans="2:24" ht="15" customHeight="1" x14ac:dyDescent="0.35">
      <c r="B37" s="194">
        <v>1989</v>
      </c>
      <c r="C37" s="191"/>
      <c r="D37" s="211">
        <v>2.6541399999999999</v>
      </c>
      <c r="E37" s="176">
        <v>0.30779499999999999</v>
      </c>
      <c r="F37" s="179">
        <v>0.3097764030264179</v>
      </c>
      <c r="G37" s="177"/>
      <c r="H37" s="207">
        <f t="shared" si="3"/>
        <v>0.08</v>
      </c>
      <c r="I37" s="208">
        <v>0.06</v>
      </c>
      <c r="J37" s="209">
        <v>0.02</v>
      </c>
      <c r="K37" s="177"/>
      <c r="L37" s="207">
        <f t="shared" si="5"/>
        <v>0.13900000000000001</v>
      </c>
      <c r="M37" s="208">
        <v>8.9499999999999996E-2</v>
      </c>
      <c r="N37" s="209">
        <v>4.9500000000000009E-2</v>
      </c>
      <c r="O37" s="177"/>
      <c r="P37" s="210">
        <v>1.1339999999999999</v>
      </c>
      <c r="Q37" s="205"/>
      <c r="R37" s="207"/>
      <c r="S37" s="208"/>
      <c r="T37" s="209"/>
      <c r="U37" s="205"/>
      <c r="V37" s="207">
        <v>2.18E-2</v>
      </c>
      <c r="W37" s="208">
        <v>1.29E-2</v>
      </c>
      <c r="X37" s="209">
        <v>8.8999999999999999E-3</v>
      </c>
    </row>
    <row r="38" spans="2:24" ht="15" customHeight="1" x14ac:dyDescent="0.35">
      <c r="B38" s="194">
        <v>1990</v>
      </c>
      <c r="C38" s="191"/>
      <c r="D38" s="211">
        <v>2.7761</v>
      </c>
      <c r="E38" s="176">
        <v>0.31907600000000003</v>
      </c>
      <c r="F38" s="179">
        <v>0.31907579307789991</v>
      </c>
      <c r="G38" s="177"/>
      <c r="H38" s="207">
        <f t="shared" si="3"/>
        <v>0.08</v>
      </c>
      <c r="I38" s="208">
        <v>0.06</v>
      </c>
      <c r="J38" s="209">
        <v>0.02</v>
      </c>
      <c r="K38" s="177"/>
      <c r="L38" s="207">
        <f t="shared" si="5"/>
        <v>0.13869999999999999</v>
      </c>
      <c r="M38" s="208">
        <v>8.9349999999999985E-2</v>
      </c>
      <c r="N38" s="209">
        <v>4.9349999999999998E-2</v>
      </c>
      <c r="O38" s="177"/>
      <c r="P38" s="210">
        <v>1.17</v>
      </c>
      <c r="Q38" s="205"/>
      <c r="R38" s="207"/>
      <c r="S38" s="208"/>
      <c r="T38" s="209"/>
      <c r="U38" s="205"/>
      <c r="V38" s="207">
        <v>2.18E-2</v>
      </c>
      <c r="W38" s="208">
        <v>1.29E-2</v>
      </c>
      <c r="X38" s="209">
        <v>8.8999999999999999E-3</v>
      </c>
    </row>
    <row r="39" spans="2:24" ht="15" customHeight="1" x14ac:dyDescent="0.35">
      <c r="B39" s="194">
        <v>1991</v>
      </c>
      <c r="C39" s="191"/>
      <c r="D39" s="211">
        <v>2.8660399999999999</v>
      </c>
      <c r="E39" s="176">
        <v>0.33218599999999998</v>
      </c>
      <c r="F39" s="179">
        <v>0.33218640856031717</v>
      </c>
      <c r="G39" s="177"/>
      <c r="H39" s="207">
        <f t="shared" si="3"/>
        <v>0.08</v>
      </c>
      <c r="I39" s="208">
        <v>0.06</v>
      </c>
      <c r="J39" s="209">
        <v>0.02</v>
      </c>
      <c r="K39" s="177"/>
      <c r="L39" s="207">
        <f t="shared" si="5"/>
        <v>0.14150000000000001</v>
      </c>
      <c r="M39" s="208">
        <v>9.0750000000000011E-2</v>
      </c>
      <c r="N39" s="209">
        <v>5.074999999999999E-2</v>
      </c>
      <c r="O39" s="177"/>
      <c r="P39" s="210">
        <v>1.17</v>
      </c>
      <c r="Q39" s="205"/>
      <c r="R39" s="207"/>
      <c r="S39" s="208"/>
      <c r="T39" s="209"/>
      <c r="U39" s="205"/>
      <c r="V39" s="207">
        <v>2.18E-2</v>
      </c>
      <c r="W39" s="208">
        <v>1.29E-2</v>
      </c>
      <c r="X39" s="209">
        <v>8.8999999999999999E-3</v>
      </c>
    </row>
    <row r="40" spans="2:24" ht="15" customHeight="1" x14ac:dyDescent="0.35">
      <c r="B40" s="194">
        <v>1992</v>
      </c>
      <c r="C40" s="191"/>
      <c r="D40" s="211">
        <v>2.9315899999999999</v>
      </c>
      <c r="E40" s="176">
        <v>0.34179100000000001</v>
      </c>
      <c r="F40" s="179">
        <v>0.34179069664627409</v>
      </c>
      <c r="G40" s="177"/>
      <c r="H40" s="207">
        <f t="shared" si="3"/>
        <v>0.08</v>
      </c>
      <c r="I40" s="208">
        <v>0.06</v>
      </c>
      <c r="J40" s="209">
        <v>0.02</v>
      </c>
      <c r="K40" s="177"/>
      <c r="L40" s="207">
        <f t="shared" si="5"/>
        <v>0.14249999999999999</v>
      </c>
      <c r="M40" s="208">
        <v>9.1249999999999998E-2</v>
      </c>
      <c r="N40" s="209">
        <v>5.124999999999999E-2</v>
      </c>
      <c r="O40" s="177"/>
      <c r="P40" s="210">
        <v>1.17</v>
      </c>
      <c r="Q40" s="205"/>
      <c r="R40" s="207"/>
      <c r="S40" s="208"/>
      <c r="T40" s="209"/>
      <c r="U40" s="205"/>
      <c r="V40" s="207">
        <v>2.18E-2</v>
      </c>
      <c r="W40" s="208">
        <v>1.29E-2</v>
      </c>
      <c r="X40" s="209">
        <v>8.8999999999999999E-3</v>
      </c>
    </row>
    <row r="41" spans="2:24" ht="15" customHeight="1" x14ac:dyDescent="0.35">
      <c r="B41" s="194">
        <v>1993</v>
      </c>
      <c r="C41" s="191"/>
      <c r="D41" s="211">
        <v>2.9392200000000002</v>
      </c>
      <c r="E41" s="176">
        <v>0.35109000000000001</v>
      </c>
      <c r="F41" s="179">
        <v>0.3510900866977561</v>
      </c>
      <c r="G41" s="177"/>
      <c r="H41" s="207">
        <f t="shared" si="3"/>
        <v>0.08</v>
      </c>
      <c r="I41" s="208">
        <v>0.06</v>
      </c>
      <c r="J41" s="209">
        <v>0.02</v>
      </c>
      <c r="K41" s="177"/>
      <c r="L41" s="207">
        <f t="shared" si="5"/>
        <v>0.14400000000000002</v>
      </c>
      <c r="M41" s="208">
        <v>9.2000000000000012E-2</v>
      </c>
      <c r="N41" s="209">
        <v>5.1999999999999991E-2</v>
      </c>
      <c r="O41" s="177"/>
      <c r="P41" s="210">
        <v>1.17</v>
      </c>
      <c r="Q41" s="205"/>
      <c r="R41" s="207"/>
      <c r="S41" s="208"/>
      <c r="T41" s="209"/>
      <c r="U41" s="205"/>
      <c r="V41" s="207">
        <v>2.18E-2</v>
      </c>
      <c r="W41" s="208">
        <v>1.29E-2</v>
      </c>
      <c r="X41" s="209">
        <v>8.8999999999999999E-3</v>
      </c>
    </row>
    <row r="42" spans="2:24" ht="15" customHeight="1" x14ac:dyDescent="0.35">
      <c r="B42" s="194">
        <v>1994</v>
      </c>
      <c r="C42" s="191"/>
      <c r="D42" s="211">
        <v>2.9758</v>
      </c>
      <c r="E42" s="176">
        <v>0.35109000000000001</v>
      </c>
      <c r="F42" s="179">
        <v>0.3510900866977561</v>
      </c>
      <c r="G42" s="177"/>
      <c r="H42" s="207">
        <f t="shared" si="3"/>
        <v>0.1</v>
      </c>
      <c r="I42" s="208">
        <v>7.0000000000000007E-2</v>
      </c>
      <c r="J42" s="209">
        <v>0.03</v>
      </c>
      <c r="K42" s="177"/>
      <c r="L42" s="207">
        <f t="shared" si="5"/>
        <v>0.14650000000000002</v>
      </c>
      <c r="M42" s="208">
        <v>9.3250000000000013E-2</v>
      </c>
      <c r="N42" s="209">
        <v>5.3249999999999992E-2</v>
      </c>
      <c r="O42" s="177"/>
      <c r="P42" s="210">
        <v>1.21</v>
      </c>
      <c r="Q42" s="205"/>
      <c r="R42" s="207"/>
      <c r="S42" s="208"/>
      <c r="T42" s="209"/>
      <c r="U42" s="205"/>
      <c r="V42" s="207">
        <v>2.18E-2</v>
      </c>
      <c r="W42" s="208">
        <v>1.29E-2</v>
      </c>
      <c r="X42" s="209">
        <v>8.8999999999999999E-3</v>
      </c>
    </row>
    <row r="43" spans="2:24" ht="15" customHeight="1" x14ac:dyDescent="0.35">
      <c r="B43" s="194">
        <v>1995</v>
      </c>
      <c r="C43" s="191"/>
      <c r="D43" s="211">
        <v>3.05355</v>
      </c>
      <c r="E43" s="176">
        <v>0.35109000000000001</v>
      </c>
      <c r="F43" s="179">
        <v>0.3510900866977561</v>
      </c>
      <c r="G43" s="177"/>
      <c r="H43" s="207">
        <f t="shared" si="3"/>
        <v>0.12</v>
      </c>
      <c r="I43" s="208">
        <v>0.08</v>
      </c>
      <c r="J43" s="209">
        <v>0.04</v>
      </c>
      <c r="K43" s="177"/>
      <c r="L43" s="207">
        <f t="shared" si="5"/>
        <v>0.14860000000000001</v>
      </c>
      <c r="M43" s="208">
        <v>9.4299999999999995E-2</v>
      </c>
      <c r="N43" s="209">
        <v>5.4300000000000008E-2</v>
      </c>
      <c r="O43" s="177"/>
      <c r="P43" s="210">
        <v>1.25</v>
      </c>
      <c r="Q43" s="205"/>
      <c r="R43" s="207"/>
      <c r="S43" s="208"/>
      <c r="T43" s="209"/>
      <c r="U43" s="205"/>
      <c r="V43" s="207">
        <v>2.18E-2</v>
      </c>
      <c r="W43" s="208">
        <v>1.29E-2</v>
      </c>
      <c r="X43" s="209">
        <v>8.8999999999999999E-3</v>
      </c>
    </row>
    <row r="44" spans="2:24" ht="15" customHeight="1" x14ac:dyDescent="0.35">
      <c r="B44" s="194">
        <v>1996</v>
      </c>
      <c r="C44" s="191"/>
      <c r="D44" s="211">
        <v>3.2258200000000001</v>
      </c>
      <c r="E44" s="176">
        <v>0.35635</v>
      </c>
      <c r="F44" s="179">
        <v>0.35634957779244675</v>
      </c>
      <c r="G44" s="177"/>
      <c r="H44" s="207">
        <f t="shared" si="3"/>
        <v>0.13</v>
      </c>
      <c r="I44" s="208">
        <v>8.5000000000000006E-2</v>
      </c>
      <c r="J44" s="209">
        <v>4.4999999999999998E-2</v>
      </c>
      <c r="K44" s="177"/>
      <c r="L44" s="207">
        <f t="shared" si="5"/>
        <v>0.15159999999999998</v>
      </c>
      <c r="M44" s="208">
        <v>9.5799999999999982E-2</v>
      </c>
      <c r="N44" s="209">
        <v>5.5800000000000009E-2</v>
      </c>
      <c r="O44" s="177"/>
      <c r="P44" s="210">
        <v>1.25</v>
      </c>
      <c r="Q44" s="205"/>
      <c r="R44" s="207"/>
      <c r="S44" s="208"/>
      <c r="T44" s="209"/>
      <c r="U44" s="205"/>
      <c r="V44" s="207">
        <v>2.18E-2</v>
      </c>
      <c r="W44" s="208">
        <v>1.29E-2</v>
      </c>
      <c r="X44" s="209">
        <v>8.8999999999999999E-3</v>
      </c>
    </row>
    <row r="45" spans="2:24" ht="15" customHeight="1" x14ac:dyDescent="0.35">
      <c r="B45" s="194">
        <v>1997</v>
      </c>
      <c r="C45" s="191"/>
      <c r="D45" s="211">
        <v>3.3935200000000001</v>
      </c>
      <c r="E45" s="176">
        <v>0.35813299999999998</v>
      </c>
      <c r="F45" s="179">
        <v>0.3581332312941245</v>
      </c>
      <c r="G45" s="177"/>
      <c r="H45" s="207">
        <f t="shared" si="3"/>
        <v>0.14000000000000001</v>
      </c>
      <c r="I45" s="208">
        <v>0.09</v>
      </c>
      <c r="J45" s="209">
        <v>5.000000000000001E-2</v>
      </c>
      <c r="K45" s="177"/>
      <c r="L45" s="207">
        <f t="shared" si="5"/>
        <v>0.1542</v>
      </c>
      <c r="M45" s="208">
        <v>9.7100000000000006E-2</v>
      </c>
      <c r="N45" s="209">
        <v>5.7099999999999998E-2</v>
      </c>
      <c r="O45" s="177"/>
      <c r="P45" s="210">
        <v>1.25</v>
      </c>
      <c r="Q45" s="205"/>
      <c r="R45" s="207">
        <v>7.000000000000001E-4</v>
      </c>
      <c r="S45" s="208">
        <v>4.4000000000000012E-4</v>
      </c>
      <c r="T45" s="209">
        <v>2.5999999999999998E-4</v>
      </c>
      <c r="U45" s="205"/>
      <c r="V45" s="207">
        <v>2.18E-2</v>
      </c>
      <c r="W45" s="208">
        <v>1.29E-2</v>
      </c>
      <c r="X45" s="209">
        <v>8.8999999999999999E-3</v>
      </c>
    </row>
    <row r="46" spans="2:24" ht="15" customHeight="1" x14ac:dyDescent="0.35">
      <c r="B46" s="194">
        <v>1998</v>
      </c>
      <c r="C46" s="191"/>
      <c r="D46" s="211">
        <v>3.5215700000000001</v>
      </c>
      <c r="E46" s="176">
        <v>0.35813299999999998</v>
      </c>
      <c r="F46" s="179">
        <v>0.3581332312941245</v>
      </c>
      <c r="G46" s="177"/>
      <c r="H46" s="207">
        <f t="shared" si="3"/>
        <v>0.15</v>
      </c>
      <c r="I46" s="208">
        <v>9.5000000000000001E-2</v>
      </c>
      <c r="J46" s="209">
        <v>5.5E-2</v>
      </c>
      <c r="K46" s="177"/>
      <c r="L46" s="207">
        <f t="shared" si="5"/>
        <v>0.15689999999999998</v>
      </c>
      <c r="M46" s="208">
        <v>9.8449999999999982E-2</v>
      </c>
      <c r="N46" s="209">
        <v>5.8450000000000009E-2</v>
      </c>
      <c r="O46" s="177"/>
      <c r="P46" s="210">
        <v>1.25</v>
      </c>
      <c r="Q46" s="205"/>
      <c r="R46" s="207">
        <v>1.4000000000000002E-3</v>
      </c>
      <c r="S46" s="208">
        <v>9.0000000000000008E-4</v>
      </c>
      <c r="T46" s="209">
        <v>5.0000000000000001E-4</v>
      </c>
      <c r="U46" s="205"/>
      <c r="V46" s="207">
        <v>2.18E-2</v>
      </c>
      <c r="W46" s="208">
        <v>1.29E-2</v>
      </c>
      <c r="X46" s="209">
        <v>8.8999999999999999E-3</v>
      </c>
    </row>
    <row r="47" spans="2:24" ht="15" customHeight="1" x14ac:dyDescent="0.35">
      <c r="B47" s="194">
        <v>1999</v>
      </c>
      <c r="C47" s="191"/>
      <c r="D47" s="211">
        <v>3.76397</v>
      </c>
      <c r="E47" s="176">
        <v>0.359566</v>
      </c>
      <c r="F47" s="179">
        <v>0.35956625205615611</v>
      </c>
      <c r="G47" s="177"/>
      <c r="H47" s="207">
        <f t="shared" si="3"/>
        <v>0.16</v>
      </c>
      <c r="I47" s="208">
        <v>0.1</v>
      </c>
      <c r="J47" s="209">
        <v>0.06</v>
      </c>
      <c r="K47" s="177"/>
      <c r="L47" s="207">
        <f t="shared" si="5"/>
        <v>0.16</v>
      </c>
      <c r="M47" s="208">
        <v>0.1</v>
      </c>
      <c r="N47" s="209">
        <v>0.06</v>
      </c>
      <c r="O47" s="177"/>
      <c r="P47" s="210">
        <v>1.25</v>
      </c>
      <c r="Q47" s="205"/>
      <c r="R47" s="207">
        <v>2.0999999999999999E-3</v>
      </c>
      <c r="S47" s="208">
        <v>1.2999999999999999E-3</v>
      </c>
      <c r="T47" s="209">
        <v>8.0000000000000004E-4</v>
      </c>
      <c r="U47" s="205"/>
      <c r="V47" s="207">
        <v>2.18E-2</v>
      </c>
      <c r="W47" s="208">
        <v>1.29E-2</v>
      </c>
      <c r="X47" s="209">
        <v>8.8999999999999999E-3</v>
      </c>
    </row>
    <row r="48" spans="2:24" ht="15" customHeight="1" x14ac:dyDescent="0.35">
      <c r="B48" s="194">
        <v>2000</v>
      </c>
      <c r="C48" s="191"/>
      <c r="D48" s="211">
        <v>4.0231300000000001</v>
      </c>
      <c r="E48" s="176">
        <v>0.359566</v>
      </c>
      <c r="F48" s="179">
        <v>0.35956625205615611</v>
      </c>
      <c r="G48" s="177"/>
      <c r="H48" s="207">
        <f t="shared" si="3"/>
        <v>0.16</v>
      </c>
      <c r="I48" s="208">
        <v>0.1</v>
      </c>
      <c r="J48" s="209">
        <v>0.06</v>
      </c>
      <c r="K48" s="177"/>
      <c r="L48" s="207">
        <f t="shared" si="5"/>
        <v>0.16</v>
      </c>
      <c r="M48" s="208">
        <v>0.1</v>
      </c>
      <c r="N48" s="209">
        <v>0.06</v>
      </c>
      <c r="O48" s="177"/>
      <c r="P48" s="210">
        <v>1.25</v>
      </c>
      <c r="Q48" s="205"/>
      <c r="R48" s="207">
        <v>2.8000000000000004E-3</v>
      </c>
      <c r="S48" s="208">
        <v>1.7000000000000003E-3</v>
      </c>
      <c r="T48" s="209">
        <v>1.1000000000000001E-3</v>
      </c>
      <c r="U48" s="205"/>
      <c r="V48" s="207">
        <v>2.18E-2</v>
      </c>
      <c r="W48" s="208">
        <v>1.29E-2</v>
      </c>
      <c r="X48" s="209">
        <v>8.8999999999999999E-3</v>
      </c>
    </row>
    <row r="49" spans="2:24" ht="15" customHeight="1" x14ac:dyDescent="0.35">
      <c r="B49" s="194">
        <v>2001</v>
      </c>
      <c r="C49" s="191"/>
      <c r="D49" s="211">
        <v>4.0841099999999999</v>
      </c>
      <c r="E49" s="176">
        <v>0.359566</v>
      </c>
      <c r="F49" s="179">
        <v>0.36574043725427119</v>
      </c>
      <c r="G49" s="177"/>
      <c r="H49" s="207">
        <f t="shared" si="3"/>
        <v>0.16</v>
      </c>
      <c r="I49" s="208">
        <v>0.1</v>
      </c>
      <c r="J49" s="209">
        <v>0.06</v>
      </c>
      <c r="K49" s="177"/>
      <c r="L49" s="207">
        <f t="shared" si="5"/>
        <v>0.16</v>
      </c>
      <c r="M49" s="208">
        <v>0.1</v>
      </c>
      <c r="N49" s="209">
        <v>0.06</v>
      </c>
      <c r="O49" s="177"/>
      <c r="P49" s="210">
        <v>1.25</v>
      </c>
      <c r="Q49" s="205"/>
      <c r="R49" s="207">
        <v>3.4999999999999996E-3</v>
      </c>
      <c r="S49" s="208">
        <v>2.1999999999999997E-3</v>
      </c>
      <c r="T49" s="209">
        <v>1.2999999999999999E-3</v>
      </c>
      <c r="U49" s="205"/>
      <c r="V49" s="207">
        <v>2.2000000000000002E-2</v>
      </c>
      <c r="W49" s="208">
        <v>1.3000000000000001E-2</v>
      </c>
      <c r="X49" s="209">
        <v>9.0000000000000011E-3</v>
      </c>
    </row>
    <row r="50" spans="2:24" ht="15" customHeight="1" x14ac:dyDescent="0.35">
      <c r="B50" s="194">
        <v>2002</v>
      </c>
      <c r="C50" s="191"/>
      <c r="D50" s="211">
        <v>4.1494</v>
      </c>
      <c r="E50" s="176">
        <v>0.36779800000000001</v>
      </c>
      <c r="F50" s="179">
        <v>0.37219999999999998</v>
      </c>
      <c r="G50" s="177"/>
      <c r="H50" s="207">
        <f t="shared" si="3"/>
        <v>0.16</v>
      </c>
      <c r="I50" s="208">
        <v>0.1</v>
      </c>
      <c r="J50" s="209">
        <v>0.06</v>
      </c>
      <c r="K50" s="177"/>
      <c r="L50" s="207">
        <f t="shared" si="5"/>
        <v>0.16</v>
      </c>
      <c r="M50" s="208">
        <v>0.1</v>
      </c>
      <c r="N50" s="209">
        <v>0.06</v>
      </c>
      <c r="O50" s="177"/>
      <c r="P50" s="210">
        <v>1.25</v>
      </c>
      <c r="Q50" s="205"/>
      <c r="R50" s="207">
        <v>3.4999999999999996E-3</v>
      </c>
      <c r="S50" s="208">
        <v>2.1999999999999997E-3</v>
      </c>
      <c r="T50" s="209">
        <v>1.2999999999999999E-3</v>
      </c>
      <c r="U50" s="205"/>
      <c r="V50" s="207">
        <v>2.2000000000000002E-2</v>
      </c>
      <c r="W50" s="208">
        <v>1.3000000000000001E-2</v>
      </c>
      <c r="X50" s="209">
        <v>9.0000000000000011E-3</v>
      </c>
    </row>
    <row r="51" spans="2:24" ht="15" customHeight="1" x14ac:dyDescent="0.35">
      <c r="B51" s="194">
        <v>2003</v>
      </c>
      <c r="C51" s="191"/>
      <c r="D51" s="211">
        <v>4.2157999999999998</v>
      </c>
      <c r="E51" s="176">
        <v>0.37369999999999998</v>
      </c>
      <c r="F51" s="179">
        <v>0.37809999999999999</v>
      </c>
      <c r="G51" s="177"/>
      <c r="H51" s="207">
        <f t="shared" si="3"/>
        <v>0.16</v>
      </c>
      <c r="I51" s="208">
        <v>0.1</v>
      </c>
      <c r="J51" s="209">
        <v>0.06</v>
      </c>
      <c r="K51" s="177"/>
      <c r="L51" s="207">
        <f t="shared" si="5"/>
        <v>0.16</v>
      </c>
      <c r="M51" s="208">
        <v>0.1</v>
      </c>
      <c r="N51" s="209">
        <v>0.06</v>
      </c>
      <c r="O51" s="177"/>
      <c r="P51" s="210">
        <v>1.25</v>
      </c>
      <c r="Q51" s="205"/>
      <c r="R51" s="207">
        <v>3.4999999999999996E-3</v>
      </c>
      <c r="S51" s="208">
        <v>2.1999999999999997E-3</v>
      </c>
      <c r="T51" s="209">
        <v>1.2999999999999999E-3</v>
      </c>
      <c r="U51" s="205"/>
      <c r="V51" s="207">
        <v>2.2000000000000002E-2</v>
      </c>
      <c r="W51" s="208">
        <v>1.3000000000000001E-2</v>
      </c>
      <c r="X51" s="209">
        <v>9.0000000000000011E-3</v>
      </c>
    </row>
    <row r="52" spans="2:24" ht="15" customHeight="1" x14ac:dyDescent="0.35">
      <c r="B52" s="194">
        <v>2004</v>
      </c>
      <c r="C52" s="191"/>
      <c r="D52" s="211">
        <v>4.3128000000000002</v>
      </c>
      <c r="E52" s="176">
        <v>0.37959999999999999</v>
      </c>
      <c r="F52" s="179">
        <v>0.3846</v>
      </c>
      <c r="G52" s="177"/>
      <c r="H52" s="207">
        <f t="shared" si="3"/>
        <v>0.16</v>
      </c>
      <c r="I52" s="208">
        <v>0.1</v>
      </c>
      <c r="J52" s="209">
        <v>0.06</v>
      </c>
      <c r="K52" s="177"/>
      <c r="L52" s="207">
        <f t="shared" si="5"/>
        <v>0.16</v>
      </c>
      <c r="M52" s="208">
        <v>0.1</v>
      </c>
      <c r="N52" s="209">
        <v>0.06</v>
      </c>
      <c r="O52" s="177"/>
      <c r="P52" s="210">
        <v>1.25</v>
      </c>
      <c r="Q52" s="205"/>
      <c r="R52" s="207">
        <v>3.4999999999999996E-3</v>
      </c>
      <c r="S52" s="208">
        <v>2.1999999999999997E-3</v>
      </c>
      <c r="T52" s="209">
        <v>1.2999999999999999E-3</v>
      </c>
      <c r="U52" s="205"/>
      <c r="V52" s="207">
        <v>2.2000000000000002E-2</v>
      </c>
      <c r="W52" s="208">
        <v>1.3000000000000001E-2</v>
      </c>
      <c r="X52" s="209">
        <v>9.0000000000000011E-3</v>
      </c>
    </row>
    <row r="53" spans="2:24" ht="15" customHeight="1" x14ac:dyDescent="0.35">
      <c r="B53" s="194">
        <v>2005</v>
      </c>
      <c r="C53" s="191"/>
      <c r="D53" s="211">
        <v>4.4162999999999997</v>
      </c>
      <c r="E53" s="176">
        <v>0.38619999999999999</v>
      </c>
      <c r="F53" s="179">
        <v>0.3921</v>
      </c>
      <c r="G53" s="177"/>
      <c r="H53" s="207">
        <f t="shared" si="3"/>
        <v>0.16</v>
      </c>
      <c r="I53" s="208">
        <v>0.1</v>
      </c>
      <c r="J53" s="209">
        <v>0.06</v>
      </c>
      <c r="K53" s="177"/>
      <c r="L53" s="207">
        <f t="shared" si="5"/>
        <v>0.16</v>
      </c>
      <c r="M53" s="208">
        <v>0.1</v>
      </c>
      <c r="N53" s="209">
        <v>0.06</v>
      </c>
      <c r="O53" s="177"/>
      <c r="P53" s="210">
        <v>1.25</v>
      </c>
      <c r="Q53" s="205"/>
      <c r="R53" s="207">
        <v>3.4999999999999996E-3</v>
      </c>
      <c r="S53" s="208">
        <v>2.1999999999999997E-3</v>
      </c>
      <c r="T53" s="209">
        <v>1.2999999999999999E-3</v>
      </c>
      <c r="U53" s="205"/>
      <c r="V53" s="207">
        <v>2.2000000000000002E-2</v>
      </c>
      <c r="W53" s="208">
        <v>1.3000000000000001E-2</v>
      </c>
      <c r="X53" s="209">
        <v>9.0000000000000011E-3</v>
      </c>
    </row>
    <row r="54" spans="2:24" ht="15" customHeight="1" x14ac:dyDescent="0.35">
      <c r="B54" s="194">
        <v>2006</v>
      </c>
      <c r="C54" s="191"/>
      <c r="D54" s="211">
        <v>4.5444000000000004</v>
      </c>
      <c r="E54" s="176">
        <v>0.39400000000000002</v>
      </c>
      <c r="F54" s="179">
        <v>0.39889999999999998</v>
      </c>
      <c r="G54" s="177"/>
      <c r="H54" s="207">
        <f t="shared" si="3"/>
        <v>0.16239999999999999</v>
      </c>
      <c r="I54" s="208">
        <v>0.1012</v>
      </c>
      <c r="J54" s="209">
        <v>6.1199999999999991E-2</v>
      </c>
      <c r="K54" s="177"/>
      <c r="L54" s="207">
        <f t="shared" si="5"/>
        <v>0.16239999999999999</v>
      </c>
      <c r="M54" s="208">
        <v>0.1012</v>
      </c>
      <c r="N54" s="209">
        <v>6.1199999999999991E-2</v>
      </c>
      <c r="O54" s="177"/>
      <c r="P54" s="210">
        <v>1.25</v>
      </c>
      <c r="Q54" s="205"/>
      <c r="R54" s="207">
        <v>3.4999999999999996E-3</v>
      </c>
      <c r="S54" s="208">
        <v>2.1999999999999997E-3</v>
      </c>
      <c r="T54" s="209">
        <v>1.2999999999999999E-3</v>
      </c>
      <c r="U54" s="205"/>
      <c r="V54" s="207">
        <v>2.2000000000000002E-2</v>
      </c>
      <c r="W54" s="208">
        <v>1.3000000000000001E-2</v>
      </c>
      <c r="X54" s="209">
        <v>9.0000000000000011E-3</v>
      </c>
    </row>
    <row r="55" spans="2:24" ht="15" customHeight="1" x14ac:dyDescent="0.35">
      <c r="B55" s="194">
        <v>2007</v>
      </c>
      <c r="C55" s="191"/>
      <c r="D55" s="211">
        <v>4.7125000000000004</v>
      </c>
      <c r="E55" s="212">
        <v>0.40050000000000002</v>
      </c>
      <c r="F55" s="179">
        <v>0.40560000000000002</v>
      </c>
      <c r="G55" s="177"/>
      <c r="H55" s="207">
        <f t="shared" si="3"/>
        <v>0.16239999999999999</v>
      </c>
      <c r="I55" s="208">
        <v>0.1012</v>
      </c>
      <c r="J55" s="209">
        <v>6.1199999999999991E-2</v>
      </c>
      <c r="K55" s="177"/>
      <c r="L55" s="207">
        <f t="shared" si="5"/>
        <v>0.16239999999999999</v>
      </c>
      <c r="M55" s="208">
        <v>0.1012</v>
      </c>
      <c r="N55" s="209">
        <v>6.1199999999999991E-2</v>
      </c>
      <c r="O55" s="177"/>
      <c r="P55" s="210">
        <v>1.25</v>
      </c>
      <c r="Q55" s="205"/>
      <c r="R55" s="207">
        <v>3.4999999999999996E-3</v>
      </c>
      <c r="S55" s="208">
        <v>2.1999999999999997E-3</v>
      </c>
      <c r="T55" s="209">
        <v>1.2999999999999999E-3</v>
      </c>
      <c r="U55" s="205"/>
      <c r="V55" s="207">
        <v>2.2000000000000002E-2</v>
      </c>
      <c r="W55" s="208">
        <v>1.3000000000000001E-2</v>
      </c>
      <c r="X55" s="209">
        <v>9.0000000000000011E-3</v>
      </c>
    </row>
    <row r="56" spans="2:24" ht="15" customHeight="1" x14ac:dyDescent="0.35">
      <c r="B56" s="194">
        <v>2008</v>
      </c>
      <c r="C56" s="191"/>
      <c r="D56" s="211">
        <v>4.8727</v>
      </c>
      <c r="E56" s="212">
        <v>0.4073</v>
      </c>
      <c r="F56" s="179">
        <v>0.41170000000000001</v>
      </c>
      <c r="G56" s="177"/>
      <c r="H56" s="207">
        <f t="shared" si="3"/>
        <v>0.16239999999999999</v>
      </c>
      <c r="I56" s="208">
        <v>0.1012</v>
      </c>
      <c r="J56" s="209">
        <v>6.1199999999999991E-2</v>
      </c>
      <c r="K56" s="177"/>
      <c r="L56" s="207">
        <f t="shared" si="5"/>
        <v>0.16239999999999999</v>
      </c>
      <c r="M56" s="208">
        <v>0.1012</v>
      </c>
      <c r="N56" s="209">
        <v>6.1199999999999991E-2</v>
      </c>
      <c r="O56" s="177"/>
      <c r="P56" s="210">
        <v>1.25</v>
      </c>
      <c r="Q56" s="205"/>
      <c r="R56" s="207">
        <v>3.4999999999999996E-3</v>
      </c>
      <c r="S56" s="208">
        <v>2.1999999999999997E-3</v>
      </c>
      <c r="T56" s="209">
        <v>1.2999999999999999E-3</v>
      </c>
      <c r="U56" s="205"/>
      <c r="V56" s="207">
        <v>2.2000000000000002E-2</v>
      </c>
      <c r="W56" s="208">
        <v>1.3000000000000001E-2</v>
      </c>
      <c r="X56" s="209">
        <v>9.0000000000000011E-3</v>
      </c>
    </row>
    <row r="57" spans="2:24" x14ac:dyDescent="0.35">
      <c r="B57" s="194">
        <v>2009</v>
      </c>
      <c r="C57" s="191"/>
      <c r="D57" s="211">
        <v>4.9603999999999999</v>
      </c>
      <c r="E57" s="212">
        <v>0.41320000000000001</v>
      </c>
      <c r="F57" s="179">
        <v>0.4173</v>
      </c>
      <c r="G57" s="177"/>
      <c r="H57" s="207">
        <f t="shared" si="3"/>
        <v>0.16239999999999999</v>
      </c>
      <c r="I57" s="208">
        <v>0.1012</v>
      </c>
      <c r="J57" s="209">
        <v>6.1199999999999991E-2</v>
      </c>
      <c r="K57" s="177"/>
      <c r="L57" s="207">
        <f t="shared" si="5"/>
        <v>0.16239999999999999</v>
      </c>
      <c r="M57" s="208">
        <v>0.1012</v>
      </c>
      <c r="N57" s="209">
        <v>6.1199999999999991E-2</v>
      </c>
      <c r="O57" s="177"/>
      <c r="P57" s="210">
        <v>1.25</v>
      </c>
      <c r="Q57" s="205"/>
      <c r="R57" s="207">
        <v>3.4999999999999996E-3</v>
      </c>
      <c r="S57" s="208">
        <v>2.1999999999999997E-3</v>
      </c>
      <c r="T57" s="209">
        <v>1.2999999999999999E-3</v>
      </c>
      <c r="U57" s="205"/>
      <c r="V57" s="207">
        <v>2.2000000000000002E-2</v>
      </c>
      <c r="W57" s="208">
        <v>1.3000000000000001E-2</v>
      </c>
      <c r="X57" s="209">
        <v>9.0000000000000011E-3</v>
      </c>
    </row>
    <row r="58" spans="2:24" x14ac:dyDescent="0.35">
      <c r="B58" s="194">
        <v>2010</v>
      </c>
      <c r="C58" s="191"/>
      <c r="D58" s="211">
        <v>5.0248999999999997</v>
      </c>
      <c r="E58" s="212">
        <v>0.41860000000000003</v>
      </c>
      <c r="F58" s="179">
        <v>0.42085</v>
      </c>
      <c r="G58" s="177"/>
      <c r="H58" s="207">
        <f t="shared" si="3"/>
        <v>0.16239999999999999</v>
      </c>
      <c r="I58" s="208">
        <v>0.1012</v>
      </c>
      <c r="J58" s="209">
        <v>6.1199999999999991E-2</v>
      </c>
      <c r="K58" s="177"/>
      <c r="L58" s="207">
        <f t="shared" si="5"/>
        <v>0.16239999999999999</v>
      </c>
      <c r="M58" s="208">
        <v>0.1012</v>
      </c>
      <c r="N58" s="209">
        <v>6.1199999999999991E-2</v>
      </c>
      <c r="O58" s="177"/>
      <c r="P58" s="210">
        <v>1.25</v>
      </c>
      <c r="Q58" s="205"/>
      <c r="R58" s="207">
        <v>3.4999999999999996E-3</v>
      </c>
      <c r="S58" s="208">
        <v>2.1999999999999997E-3</v>
      </c>
      <c r="T58" s="209">
        <v>1.2999999999999999E-3</v>
      </c>
      <c r="U58" s="205"/>
      <c r="V58" s="207">
        <v>2.2000000000000002E-2</v>
      </c>
      <c r="W58" s="208">
        <v>1.3000000000000001E-2</v>
      </c>
      <c r="X58" s="209">
        <v>9.0000000000000011E-3</v>
      </c>
    </row>
    <row r="59" spans="2:24" x14ac:dyDescent="0.35">
      <c r="B59" s="194">
        <v>2011</v>
      </c>
      <c r="C59" s="191"/>
      <c r="D59" s="211">
        <v>5.1353999999999997</v>
      </c>
      <c r="E59" s="212">
        <v>0.42159999999999997</v>
      </c>
      <c r="F59" s="179">
        <v>0.4229</v>
      </c>
      <c r="G59" s="177"/>
      <c r="H59" s="207">
        <f t="shared" si="3"/>
        <v>0.16239999999999999</v>
      </c>
      <c r="I59" s="208">
        <v>0.1012</v>
      </c>
      <c r="J59" s="209">
        <v>6.1199999999999991E-2</v>
      </c>
      <c r="K59" s="177"/>
      <c r="L59" s="207">
        <f t="shared" si="5"/>
        <v>0.16239999999999999</v>
      </c>
      <c r="M59" s="208">
        <v>0.1012</v>
      </c>
      <c r="N59" s="209">
        <v>6.1199999999999991E-2</v>
      </c>
      <c r="O59" s="177"/>
      <c r="P59" s="210">
        <v>1.25</v>
      </c>
      <c r="Q59" s="205"/>
      <c r="R59" s="207">
        <v>3.4999999999999996E-3</v>
      </c>
      <c r="S59" s="208">
        <v>2.1999999999999997E-3</v>
      </c>
      <c r="T59" s="209">
        <v>1.2999999999999999E-3</v>
      </c>
      <c r="U59" s="205"/>
      <c r="V59" s="207">
        <v>2.2000000000000002E-2</v>
      </c>
      <c r="W59" s="208">
        <v>1.3000000000000001E-2</v>
      </c>
      <c r="X59" s="209">
        <v>9.0000000000000011E-3</v>
      </c>
    </row>
    <row r="60" spans="2:24" x14ac:dyDescent="0.35">
      <c r="B60" s="194">
        <v>2012</v>
      </c>
      <c r="C60" s="191"/>
      <c r="D60" s="211">
        <v>5.2508999999999997</v>
      </c>
      <c r="E60" s="212">
        <v>0.42330000000000001</v>
      </c>
      <c r="F60" s="179">
        <v>0.43059999999999998</v>
      </c>
      <c r="G60" s="177"/>
      <c r="H60" s="207">
        <f t="shared" si="3"/>
        <v>0.16239999999999999</v>
      </c>
      <c r="I60" s="208">
        <v>0.1012</v>
      </c>
      <c r="J60" s="209">
        <v>6.1199999999999991E-2</v>
      </c>
      <c r="K60" s="177"/>
      <c r="L60" s="207">
        <f t="shared" si="5"/>
        <v>0.16239999999999999</v>
      </c>
      <c r="M60" s="208">
        <v>0.1012</v>
      </c>
      <c r="N60" s="209">
        <v>6.1199999999999991E-2</v>
      </c>
      <c r="O60" s="177"/>
      <c r="P60" s="210">
        <v>1.25</v>
      </c>
      <c r="Q60" s="205"/>
      <c r="R60" s="207">
        <v>3.4999999999999996E-3</v>
      </c>
      <c r="S60" s="208">
        <v>2.1999999999999997E-3</v>
      </c>
      <c r="T60" s="209">
        <v>1.2999999999999999E-3</v>
      </c>
      <c r="U60" s="205"/>
      <c r="V60" s="207">
        <v>2.2000000000000002E-2</v>
      </c>
      <c r="W60" s="208">
        <v>1.3000000000000001E-2</v>
      </c>
      <c r="X60" s="209">
        <v>9.0000000000000011E-3</v>
      </c>
    </row>
    <row r="61" spans="2:24" x14ac:dyDescent="0.35">
      <c r="B61" s="194">
        <v>2013</v>
      </c>
      <c r="C61" s="191"/>
      <c r="D61" s="211">
        <v>5.3006000000000002</v>
      </c>
      <c r="E61" s="212">
        <v>0.433</v>
      </c>
      <c r="F61" s="179">
        <v>0.43469999999999998</v>
      </c>
      <c r="G61" s="177"/>
      <c r="H61" s="207">
        <f t="shared" si="3"/>
        <v>0.16239999999999999</v>
      </c>
      <c r="I61" s="208">
        <v>0.1012</v>
      </c>
      <c r="J61" s="209">
        <v>6.1199999999999991E-2</v>
      </c>
      <c r="K61" s="177"/>
      <c r="L61" s="207">
        <f t="shared" si="5"/>
        <v>0.16239999999999999</v>
      </c>
      <c r="M61" s="208">
        <v>0.1012</v>
      </c>
      <c r="N61" s="209">
        <v>6.1199999999999991E-2</v>
      </c>
      <c r="O61" s="177"/>
      <c r="P61" s="210">
        <v>1.25</v>
      </c>
      <c r="Q61" s="205"/>
      <c r="R61" s="207">
        <v>3.4999999999999996E-3</v>
      </c>
      <c r="S61" s="208">
        <v>2.1999999999999997E-3</v>
      </c>
      <c r="T61" s="209">
        <v>1.2999999999999999E-3</v>
      </c>
      <c r="U61" s="205"/>
      <c r="V61" s="207">
        <v>2.2000000000000002E-2</v>
      </c>
      <c r="W61" s="208">
        <v>1.3000000000000001E-2</v>
      </c>
      <c r="X61" s="209">
        <v>9.0000000000000011E-3</v>
      </c>
    </row>
    <row r="62" spans="2:24" x14ac:dyDescent="0.35">
      <c r="B62" s="194">
        <v>2014</v>
      </c>
      <c r="C62" s="191"/>
      <c r="D62" s="211">
        <v>5.3075000000000001</v>
      </c>
      <c r="E62" s="212">
        <v>0.43519999999999998</v>
      </c>
      <c r="F62" s="179">
        <v>0.43519999999999998</v>
      </c>
      <c r="G62" s="177"/>
      <c r="H62" s="207">
        <f t="shared" si="3"/>
        <v>0.16344</v>
      </c>
      <c r="I62" s="208">
        <v>0.10144</v>
      </c>
      <c r="J62" s="209">
        <v>6.2E-2</v>
      </c>
      <c r="K62" s="177"/>
      <c r="L62" s="207">
        <f t="shared" si="5"/>
        <v>0.16344</v>
      </c>
      <c r="M62" s="208">
        <v>0.10144</v>
      </c>
      <c r="N62" s="209">
        <v>6.2E-2</v>
      </c>
      <c r="O62" s="177"/>
      <c r="P62" s="210">
        <v>1.25</v>
      </c>
      <c r="Q62" s="205"/>
      <c r="R62" s="207">
        <v>3.4999999999999996E-3</v>
      </c>
      <c r="S62" s="208">
        <v>2.1999999999999997E-3</v>
      </c>
      <c r="T62" s="209">
        <v>1.2999999999999999E-3</v>
      </c>
      <c r="U62" s="205"/>
      <c r="V62" s="207">
        <v>2.2000000000000002E-2</v>
      </c>
      <c r="W62" s="208">
        <v>1.3000000000000001E-2</v>
      </c>
      <c r="X62" s="209">
        <v>9.0000000000000011E-3</v>
      </c>
    </row>
    <row r="63" spans="2:24" x14ac:dyDescent="0.35">
      <c r="B63" s="194">
        <v>2015</v>
      </c>
      <c r="C63" s="191"/>
      <c r="D63" s="211">
        <v>5.3075000000000001</v>
      </c>
      <c r="E63" s="212">
        <v>0.43519999999999998</v>
      </c>
      <c r="F63" s="179">
        <v>0.43519999999999998</v>
      </c>
      <c r="G63" s="177"/>
      <c r="H63" s="207">
        <f t="shared" si="3"/>
        <v>0.16440000000000002</v>
      </c>
      <c r="I63" s="208">
        <v>0.10200000000000001</v>
      </c>
      <c r="J63" s="209">
        <v>6.2400000000000004E-2</v>
      </c>
      <c r="K63" s="177"/>
      <c r="L63" s="207">
        <f t="shared" si="5"/>
        <v>0.16440000000000002</v>
      </c>
      <c r="M63" s="208">
        <v>0.10200000000000001</v>
      </c>
      <c r="N63" s="209">
        <v>6.2400000000000004E-2</v>
      </c>
      <c r="O63" s="177"/>
      <c r="P63" s="210">
        <v>1.25</v>
      </c>
      <c r="Q63" s="205"/>
      <c r="R63" s="207">
        <v>3.4999999999999996E-3</v>
      </c>
      <c r="S63" s="208">
        <v>2.1999999999999997E-3</v>
      </c>
      <c r="T63" s="209">
        <v>1.2999999999999999E-3</v>
      </c>
      <c r="U63" s="205"/>
      <c r="V63" s="207">
        <v>2.2000000000000002E-2</v>
      </c>
      <c r="W63" s="208">
        <v>1.3000000000000001E-2</v>
      </c>
      <c r="X63" s="209">
        <v>9.0000000000000011E-3</v>
      </c>
    </row>
    <row r="64" spans="2:24" x14ac:dyDescent="0.35">
      <c r="B64" s="194">
        <v>2016</v>
      </c>
      <c r="C64" s="191"/>
      <c r="D64" s="211">
        <v>5.4455</v>
      </c>
      <c r="E64" s="212">
        <v>0.43519999999999998</v>
      </c>
      <c r="F64" s="179">
        <v>0.43519999999999998</v>
      </c>
      <c r="G64" s="177"/>
      <c r="H64" s="207">
        <f t="shared" si="3"/>
        <v>0.16440000000000002</v>
      </c>
      <c r="I64" s="208">
        <v>0.10200000000000001</v>
      </c>
      <c r="J64" s="209">
        <v>6.2400000000000004E-2</v>
      </c>
      <c r="K64" s="177"/>
      <c r="L64" s="207">
        <f t="shared" si="5"/>
        <v>0.16440000000000002</v>
      </c>
      <c r="M64" s="208">
        <v>0.10200000000000001</v>
      </c>
      <c r="N64" s="209">
        <v>6.2400000000000004E-2</v>
      </c>
      <c r="O64" s="177"/>
      <c r="P64" s="210">
        <v>1.25</v>
      </c>
      <c r="Q64" s="205"/>
      <c r="R64" s="207">
        <v>3.4999999999999996E-3</v>
      </c>
      <c r="S64" s="208">
        <v>2.1999999999999997E-3</v>
      </c>
      <c r="T64" s="209">
        <v>1.2999999999999999E-3</v>
      </c>
      <c r="U64" s="205"/>
      <c r="V64" s="207">
        <v>2.2000000000000002E-2</v>
      </c>
      <c r="W64" s="208">
        <v>1.3000000000000001E-2</v>
      </c>
      <c r="X64" s="209">
        <v>9.0000000000000011E-3</v>
      </c>
    </row>
    <row r="65" spans="2:24" x14ac:dyDescent="0.35">
      <c r="B65" s="194">
        <v>2017</v>
      </c>
      <c r="C65" s="191"/>
      <c r="D65" s="211">
        <v>5.6306000000000003</v>
      </c>
      <c r="E65" s="212">
        <v>0.43519999999999998</v>
      </c>
      <c r="F65" s="179">
        <v>0.43519999999999998</v>
      </c>
      <c r="G65" s="177"/>
      <c r="H65" s="207">
        <f t="shared" si="3"/>
        <v>0.16440000000000002</v>
      </c>
      <c r="I65" s="208">
        <v>0.10200000000000001</v>
      </c>
      <c r="J65" s="209">
        <v>6.2400000000000004E-2</v>
      </c>
      <c r="K65" s="177"/>
      <c r="L65" s="207">
        <f t="shared" si="5"/>
        <v>0.16440000000000002</v>
      </c>
      <c r="M65" s="208">
        <v>0.10200000000000001</v>
      </c>
      <c r="N65" s="209">
        <v>6.2400000000000004E-2</v>
      </c>
      <c r="O65" s="177"/>
      <c r="P65" s="210">
        <v>1.25</v>
      </c>
      <c r="Q65" s="205"/>
      <c r="R65" s="207">
        <v>3.4999999999999996E-3</v>
      </c>
      <c r="S65" s="208">
        <v>2.1999999999999997E-3</v>
      </c>
      <c r="T65" s="209">
        <v>1.2999999999999999E-3</v>
      </c>
      <c r="U65" s="205"/>
      <c r="V65" s="207">
        <v>2.2000000000000002E-2</v>
      </c>
      <c r="W65" s="208">
        <v>1.3000000000000001E-2</v>
      </c>
      <c r="X65" s="209">
        <v>9.0000000000000011E-3</v>
      </c>
    </row>
    <row r="66" spans="2:24" ht="15" thickBot="1" x14ac:dyDescent="0.4">
      <c r="B66" s="195">
        <v>2018</v>
      </c>
      <c r="C66" s="191"/>
      <c r="D66" s="213">
        <v>5.8166000000000002</v>
      </c>
      <c r="E66" s="214">
        <v>0.43780848717333998</v>
      </c>
      <c r="F66" s="180">
        <v>0.43563474786222328</v>
      </c>
      <c r="G66" s="177"/>
      <c r="H66" s="215">
        <f t="shared" si="3"/>
        <v>0.16440000000000002</v>
      </c>
      <c r="I66" s="216">
        <v>0.10200000000000001</v>
      </c>
      <c r="J66" s="217">
        <v>6.2400000000000004E-2</v>
      </c>
      <c r="K66" s="177"/>
      <c r="L66" s="215">
        <f t="shared" si="5"/>
        <v>0.16440000000000002</v>
      </c>
      <c r="M66" s="216">
        <v>0.10200000000000001</v>
      </c>
      <c r="N66" s="217">
        <v>6.2400000000000004E-2</v>
      </c>
      <c r="O66" s="177"/>
      <c r="P66" s="218">
        <v>1.25</v>
      </c>
      <c r="Q66" s="205"/>
      <c r="R66" s="215">
        <v>3.4999999999999996E-3</v>
      </c>
      <c r="S66" s="216">
        <v>2.1999999999999997E-3</v>
      </c>
      <c r="T66" s="217">
        <v>1.2999999999999999E-3</v>
      </c>
      <c r="U66" s="205"/>
      <c r="V66" s="215">
        <v>2.2000000000000002E-2</v>
      </c>
      <c r="W66" s="216">
        <v>1.3000000000000001E-2</v>
      </c>
      <c r="X66" s="217">
        <v>9.0000000000000011E-3</v>
      </c>
    </row>
  </sheetData>
  <mergeCells count="2">
    <mergeCell ref="D2:F2"/>
    <mergeCell ref="H2:X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J70"/>
  <sheetViews>
    <sheetView topLeftCell="A5" workbookViewId="0">
      <selection activeCell="D28" sqref="D28:E70"/>
    </sheetView>
  </sheetViews>
  <sheetFormatPr baseColWidth="10" defaultRowHeight="14.5" x14ac:dyDescent="0.35"/>
  <cols>
    <col min="2" max="2" width="9.7265625" style="174" customWidth="1"/>
    <col min="3" max="3" width="2.54296875" customWidth="1"/>
    <col min="4" max="5" width="22.81640625" style="174" customWidth="1"/>
    <col min="6" max="6" width="3.7265625" style="174" customWidth="1"/>
    <col min="7" max="9" width="11.453125" style="174"/>
    <col min="10" max="10" width="3.7265625" style="174" customWidth="1"/>
  </cols>
  <sheetData>
    <row r="1" spans="2:10" ht="15" thickBot="1" x14ac:dyDescent="0.4">
      <c r="D1" s="174" t="s">
        <v>96</v>
      </c>
      <c r="E1" s="196"/>
    </row>
    <row r="2" spans="2:10" ht="15.75" customHeight="1" thickBot="1" x14ac:dyDescent="0.4">
      <c r="D2" s="541" t="s">
        <v>97</v>
      </c>
      <c r="E2" s="543"/>
      <c r="G2" s="556" t="s">
        <v>81</v>
      </c>
      <c r="H2" s="557"/>
      <c r="I2" s="558"/>
    </row>
    <row r="3" spans="2:10" ht="15" thickBot="1" x14ac:dyDescent="0.4"/>
    <row r="4" spans="2:10" ht="44" thickBot="1" x14ac:dyDescent="0.4">
      <c r="B4" s="192" t="s">
        <v>1</v>
      </c>
      <c r="D4" s="184" t="s">
        <v>86</v>
      </c>
      <c r="E4" s="226" t="s">
        <v>91</v>
      </c>
      <c r="F4" s="177"/>
      <c r="G4" s="184" t="s">
        <v>82</v>
      </c>
      <c r="H4" s="185" t="s">
        <v>83</v>
      </c>
      <c r="I4" s="182" t="s">
        <v>84</v>
      </c>
      <c r="J4" s="177"/>
    </row>
    <row r="5" spans="2:10" x14ac:dyDescent="0.35">
      <c r="B5" s="193">
        <v>2005</v>
      </c>
      <c r="D5" s="219">
        <v>1</v>
      </c>
      <c r="E5" s="463">
        <v>0.04</v>
      </c>
      <c r="F5" s="177"/>
      <c r="G5" s="201">
        <v>0.1</v>
      </c>
      <c r="H5" s="202">
        <v>0.05</v>
      </c>
      <c r="I5" s="203">
        <v>0.05</v>
      </c>
      <c r="J5" s="177"/>
    </row>
    <row r="6" spans="2:10" x14ac:dyDescent="0.35">
      <c r="B6" s="194">
        <v>2006</v>
      </c>
      <c r="D6" s="220">
        <v>1.0169999999999999</v>
      </c>
      <c r="E6" s="464">
        <v>4.0800000000000003E-2</v>
      </c>
      <c r="F6" s="177"/>
      <c r="G6" s="207">
        <v>0.1</v>
      </c>
      <c r="H6" s="208">
        <v>0.05</v>
      </c>
      <c r="I6" s="209">
        <v>0.05</v>
      </c>
      <c r="J6" s="177"/>
    </row>
    <row r="7" spans="2:10" x14ac:dyDescent="0.35">
      <c r="B7" s="193">
        <v>2007</v>
      </c>
      <c r="D7" s="220">
        <v>1.0302199999999999</v>
      </c>
      <c r="E7" s="464">
        <v>4.1529999999999997E-2</v>
      </c>
      <c r="F7" s="177"/>
      <c r="G7" s="207">
        <v>0.1</v>
      </c>
      <c r="H7" s="208">
        <v>0.05</v>
      </c>
      <c r="I7" s="209">
        <v>0.05</v>
      </c>
      <c r="J7" s="177"/>
    </row>
    <row r="8" spans="2:10" x14ac:dyDescent="0.35">
      <c r="B8" s="194">
        <v>2008</v>
      </c>
      <c r="D8" s="221">
        <v>1.0353699999999999</v>
      </c>
      <c r="E8" s="465">
        <v>4.2189999999999998E-2</v>
      </c>
      <c r="F8" s="177"/>
      <c r="G8" s="207">
        <v>0.1</v>
      </c>
      <c r="H8" s="208">
        <v>0.05</v>
      </c>
      <c r="I8" s="209">
        <v>0.05</v>
      </c>
      <c r="J8" s="177"/>
    </row>
    <row r="9" spans="2:10" x14ac:dyDescent="0.35">
      <c r="B9" s="193">
        <v>2009</v>
      </c>
      <c r="D9" s="221">
        <v>1.04572</v>
      </c>
      <c r="E9" s="464">
        <v>4.2610000000000002E-2</v>
      </c>
      <c r="F9" s="177"/>
      <c r="G9" s="207">
        <v>0.1</v>
      </c>
      <c r="H9" s="208">
        <v>0.05</v>
      </c>
      <c r="I9" s="209">
        <v>0.05</v>
      </c>
      <c r="J9" s="177"/>
    </row>
    <row r="10" spans="2:10" x14ac:dyDescent="0.35">
      <c r="B10" s="194">
        <v>2010</v>
      </c>
      <c r="D10" s="221">
        <v>1.0509500000000001</v>
      </c>
      <c r="E10" s="464">
        <v>4.283E-2</v>
      </c>
      <c r="F10" s="177"/>
      <c r="G10" s="207">
        <v>0.1</v>
      </c>
      <c r="H10" s="208">
        <v>0.05</v>
      </c>
      <c r="I10" s="209">
        <v>0.05</v>
      </c>
      <c r="J10" s="177"/>
    </row>
    <row r="11" spans="2:10" x14ac:dyDescent="0.35">
      <c r="B11" s="193">
        <v>2011</v>
      </c>
      <c r="D11" s="221">
        <v>1.0562</v>
      </c>
      <c r="E11" s="464">
        <v>4.3040000000000002E-2</v>
      </c>
      <c r="F11" s="177"/>
      <c r="G11" s="207">
        <v>0.1</v>
      </c>
      <c r="H11" s="208">
        <v>0.05</v>
      </c>
      <c r="I11" s="209">
        <v>0.05</v>
      </c>
      <c r="J11" s="177"/>
    </row>
    <row r="12" spans="2:10" x14ac:dyDescent="0.35">
      <c r="B12" s="194">
        <v>2012</v>
      </c>
      <c r="D12" s="221">
        <v>1.0742</v>
      </c>
      <c r="E12" s="465">
        <v>4.3779999999999999E-2</v>
      </c>
      <c r="F12" s="177"/>
      <c r="G12" s="207">
        <v>0.1</v>
      </c>
      <c r="H12" s="208">
        <v>0.05</v>
      </c>
      <c r="I12" s="209">
        <v>0.05</v>
      </c>
      <c r="J12" s="177"/>
    </row>
    <row r="13" spans="2:10" x14ac:dyDescent="0.35">
      <c r="B13" s="193">
        <v>2013</v>
      </c>
      <c r="D13" s="221">
        <v>1.085</v>
      </c>
      <c r="E13" s="465">
        <v>4.4209999999999999E-2</v>
      </c>
      <c r="F13" s="177"/>
      <c r="G13" s="207">
        <v>0.1</v>
      </c>
      <c r="H13" s="208">
        <v>0.05</v>
      </c>
      <c r="I13" s="209">
        <v>0.05</v>
      </c>
      <c r="J13" s="177"/>
    </row>
    <row r="14" spans="2:10" x14ac:dyDescent="0.35">
      <c r="B14" s="194">
        <v>2014</v>
      </c>
      <c r="D14" s="221">
        <v>1.09585</v>
      </c>
      <c r="E14" s="465">
        <v>4.4650000000000002E-2</v>
      </c>
      <c r="F14" s="177"/>
      <c r="G14" s="207">
        <v>0.1</v>
      </c>
      <c r="H14" s="208">
        <v>0.05</v>
      </c>
      <c r="I14" s="209">
        <v>0.05</v>
      </c>
      <c r="J14" s="177"/>
    </row>
    <row r="15" spans="2:10" x14ac:dyDescent="0.35">
      <c r="B15" s="193">
        <v>2015</v>
      </c>
      <c r="D15" s="221">
        <v>1.1452</v>
      </c>
      <c r="E15" s="465">
        <v>4.4650000000000002E-2</v>
      </c>
      <c r="F15" s="177"/>
      <c r="G15" s="207">
        <v>0.1</v>
      </c>
      <c r="H15" s="208">
        <v>0.05</v>
      </c>
      <c r="I15" s="209">
        <v>0.05</v>
      </c>
      <c r="J15" s="177"/>
    </row>
    <row r="16" spans="2:10" x14ac:dyDescent="0.35">
      <c r="B16" s="194">
        <v>2016</v>
      </c>
      <c r="D16" s="221">
        <v>1.1967000000000001</v>
      </c>
      <c r="E16" s="465">
        <v>4.4694999999999999E-2</v>
      </c>
      <c r="F16" s="177"/>
      <c r="G16" s="207">
        <v>0.1</v>
      </c>
      <c r="H16" s="208">
        <v>0.05</v>
      </c>
      <c r="I16" s="209">
        <v>0.05</v>
      </c>
      <c r="J16" s="177"/>
    </row>
    <row r="17" spans="2:10" x14ac:dyDescent="0.35">
      <c r="B17" s="193">
        <v>2017</v>
      </c>
      <c r="D17" s="221">
        <v>1.2002999999999999</v>
      </c>
      <c r="E17" s="465">
        <v>4.487E-2</v>
      </c>
      <c r="F17" s="177"/>
      <c r="G17" s="207">
        <v>0.1</v>
      </c>
      <c r="H17" s="208">
        <v>0.05</v>
      </c>
      <c r="I17" s="209">
        <v>0.05</v>
      </c>
      <c r="J17" s="177"/>
    </row>
    <row r="18" spans="2:10" x14ac:dyDescent="0.35">
      <c r="B18" s="194">
        <v>2018</v>
      </c>
      <c r="D18" s="221">
        <v>1.2122999999999999</v>
      </c>
      <c r="E18" s="465">
        <v>4.5319999999999999E-2</v>
      </c>
      <c r="F18" s="177"/>
      <c r="G18" s="207">
        <v>0.1</v>
      </c>
      <c r="H18" s="208">
        <v>0.05</v>
      </c>
      <c r="I18" s="209">
        <v>0.05</v>
      </c>
      <c r="J18" s="177"/>
    </row>
    <row r="19" spans="2:10" x14ac:dyDescent="0.35">
      <c r="B19" s="193">
        <v>2019</v>
      </c>
      <c r="D19" s="221">
        <v>1.2317</v>
      </c>
      <c r="E19" s="465">
        <v>4.6050000000000001E-2</v>
      </c>
      <c r="F19" s="177"/>
      <c r="G19" s="207">
        <v>0.1</v>
      </c>
      <c r="H19" s="208">
        <v>0.05</v>
      </c>
      <c r="I19" s="209">
        <v>0.05</v>
      </c>
      <c r="J19" s="177"/>
    </row>
    <row r="20" spans="2:10" x14ac:dyDescent="0.35">
      <c r="B20" s="194">
        <v>2020</v>
      </c>
      <c r="D20" s="221">
        <v>1.2452000000000001</v>
      </c>
      <c r="E20" s="465">
        <v>4.6559999999999997E-2</v>
      </c>
      <c r="F20" s="177"/>
      <c r="G20" s="207">
        <v>0.1</v>
      </c>
      <c r="H20" s="208">
        <v>0.05</v>
      </c>
      <c r="I20" s="209">
        <v>0.05</v>
      </c>
      <c r="J20" s="177"/>
    </row>
    <row r="21" spans="2:10" x14ac:dyDescent="0.35">
      <c r="B21" s="193">
        <v>2021</v>
      </c>
      <c r="D21" s="221">
        <v>1.2502</v>
      </c>
      <c r="E21" s="465">
        <v>4.675E-2</v>
      </c>
      <c r="F21" s="177"/>
      <c r="G21" s="207">
        <v>0.1</v>
      </c>
      <c r="H21" s="208">
        <v>0.05</v>
      </c>
      <c r="I21" s="209">
        <v>0.05</v>
      </c>
      <c r="J21" s="177"/>
    </row>
    <row r="22" spans="2:10" x14ac:dyDescent="0.35">
      <c r="B22" s="194">
        <v>2022</v>
      </c>
      <c r="D22" s="221">
        <v>1.274</v>
      </c>
      <c r="E22" s="465">
        <v>4.7640000000000002E-2</v>
      </c>
      <c r="F22" s="177"/>
      <c r="G22" s="207">
        <v>0.1</v>
      </c>
      <c r="H22" s="208">
        <v>0.05</v>
      </c>
      <c r="I22" s="209">
        <v>0.05</v>
      </c>
      <c r="J22" s="177"/>
    </row>
    <row r="23" spans="2:10" x14ac:dyDescent="0.35">
      <c r="B23" s="193">
        <v>2023</v>
      </c>
      <c r="D23" s="221">
        <v>1.3466</v>
      </c>
      <c r="E23" s="465">
        <v>5.0360000000000002E-2</v>
      </c>
      <c r="F23" s="177"/>
      <c r="G23" s="207">
        <v>0.1</v>
      </c>
      <c r="H23" s="208">
        <v>0.05</v>
      </c>
      <c r="I23" s="209">
        <v>0.05</v>
      </c>
      <c r="J23" s="177"/>
    </row>
    <row r="24" spans="2:10" x14ac:dyDescent="0.35">
      <c r="B24" s="194">
        <v>2024</v>
      </c>
      <c r="D24" s="221">
        <f>1.4112</f>
        <v>1.4112</v>
      </c>
      <c r="E24" s="465">
        <f>0.05378</f>
        <v>5.3780000000000001E-2</v>
      </c>
      <c r="F24" s="177"/>
      <c r="G24" s="207">
        <v>0.1</v>
      </c>
      <c r="H24" s="208">
        <v>0.05</v>
      </c>
      <c r="I24" s="209">
        <v>0.05</v>
      </c>
      <c r="J24" s="177"/>
    </row>
    <row r="25" spans="2:10" x14ac:dyDescent="0.35">
      <c r="B25" s="193">
        <v>2025</v>
      </c>
      <c r="D25" s="221">
        <f>1.4394</f>
        <v>1.4394</v>
      </c>
      <c r="E25" s="465">
        <f>0.05593</f>
        <v>5.5930000000000001E-2</v>
      </c>
      <c r="F25" s="177"/>
      <c r="G25" s="207">
        <v>0.1</v>
      </c>
      <c r="H25" s="208">
        <v>0.05</v>
      </c>
      <c r="I25" s="209">
        <v>0.05</v>
      </c>
      <c r="J25" s="177"/>
    </row>
    <row r="26" spans="2:10" x14ac:dyDescent="0.35">
      <c r="B26" s="194">
        <v>2026</v>
      </c>
      <c r="D26" s="221">
        <v>1.4596</v>
      </c>
      <c r="E26" s="465">
        <v>5.6710000000000003E-2</v>
      </c>
      <c r="F26" s="177"/>
      <c r="G26" s="207">
        <v>0.1</v>
      </c>
      <c r="H26" s="208">
        <v>0.05</v>
      </c>
      <c r="I26" s="209">
        <v>0.05</v>
      </c>
      <c r="J26" s="177"/>
    </row>
    <row r="27" spans="2:10" x14ac:dyDescent="0.35">
      <c r="B27" s="193">
        <v>2027</v>
      </c>
      <c r="D27" s="211">
        <f>D26*(1+LOOKUP($B27,Prix_HT!$B$6:$B$1000,Prix_HT!$F$6:$F$1000))</f>
        <v>1.481649168783876</v>
      </c>
      <c r="E27" s="466">
        <f>E26*(1+LOOKUP($B27,Prix_HT!$B$6:$B$1000,Prix_HT!$F$6:$F$1000))</f>
        <v>5.7566678789896963E-2</v>
      </c>
      <c r="F27" s="177"/>
      <c r="G27" s="207">
        <v>0.1</v>
      </c>
      <c r="H27" s="208">
        <v>0.05</v>
      </c>
      <c r="I27" s="209">
        <v>0.05</v>
      </c>
      <c r="J27" s="177"/>
    </row>
    <row r="28" spans="2:10" x14ac:dyDescent="0.35">
      <c r="B28" s="194">
        <v>2028</v>
      </c>
      <c r="D28" s="211">
        <f>D27*(1+LOOKUP($B28,Prix_HT!$B$6:$B$1000,Prix_HT!$F$6:$F$1000))</f>
        <v>1.507578029237594</v>
      </c>
      <c r="E28" s="466">
        <f>E27*(1+LOOKUP($B28,Prix_HT!$B$6:$B$1000,Prix_HT!$F$6:$F$1000))</f>
        <v>5.8574095668720162E-2</v>
      </c>
      <c r="F28" s="177"/>
      <c r="G28" s="207">
        <v>0.1</v>
      </c>
      <c r="H28" s="208">
        <v>0.05</v>
      </c>
      <c r="I28" s="209">
        <v>0.05</v>
      </c>
      <c r="J28" s="177"/>
    </row>
    <row r="29" spans="2:10" x14ac:dyDescent="0.35">
      <c r="B29" s="193">
        <v>2029</v>
      </c>
      <c r="D29" s="211">
        <f>D28*(1+LOOKUP($B29,Prix_HT!$B$6:$B$1000,Prix_HT!$F$6:$F$1000))</f>
        <v>1.533960644749252</v>
      </c>
      <c r="E29" s="466">
        <f>E28*(1+LOOKUP($B29,Prix_HT!$B$6:$B$1000,Prix_HT!$F$6:$F$1000))</f>
        <v>5.9599142342922767E-2</v>
      </c>
      <c r="F29" s="177"/>
      <c r="G29" s="207">
        <v>0.1</v>
      </c>
      <c r="H29" s="208">
        <v>0.05</v>
      </c>
      <c r="I29" s="209">
        <v>0.05</v>
      </c>
      <c r="J29" s="177"/>
    </row>
    <row r="30" spans="2:10" x14ac:dyDescent="0.35">
      <c r="B30" s="194">
        <v>2030</v>
      </c>
      <c r="D30" s="211">
        <f>D29*(1+LOOKUP($B30,Prix_HT!$B$6:$B$1000,Prix_HT!$F$6:$F$1000))</f>
        <v>1.560804956032364</v>
      </c>
      <c r="E30" s="466">
        <f>E29*(1+LOOKUP($B30,Prix_HT!$B$6:$B$1000,Prix_HT!$F$6:$F$1000))</f>
        <v>6.064212733392392E-2</v>
      </c>
      <c r="F30" s="177"/>
      <c r="G30" s="207">
        <v>0.1</v>
      </c>
      <c r="H30" s="208">
        <v>0.05</v>
      </c>
      <c r="I30" s="209">
        <v>0.05</v>
      </c>
      <c r="J30" s="177"/>
    </row>
    <row r="31" spans="2:10" x14ac:dyDescent="0.35">
      <c r="B31" s="193">
        <v>2031</v>
      </c>
      <c r="D31" s="211">
        <f>D30*(1+LOOKUP($B31,Prix_HT!$B$6:$B$1000,Prix_HT!$F$6:$F$1000))</f>
        <v>1.5881190427629306</v>
      </c>
      <c r="E31" s="466">
        <f>E30*(1+LOOKUP($B31,Prix_HT!$B$6:$B$1000,Prix_HT!$F$6:$F$1000))</f>
        <v>6.170336456226759E-2</v>
      </c>
      <c r="F31" s="177"/>
      <c r="G31" s="207">
        <v>0.1</v>
      </c>
      <c r="H31" s="208">
        <v>0.05</v>
      </c>
      <c r="I31" s="209">
        <v>0.05</v>
      </c>
      <c r="J31" s="177"/>
    </row>
    <row r="32" spans="2:10" x14ac:dyDescent="0.35">
      <c r="B32" s="194">
        <v>2032</v>
      </c>
      <c r="D32" s="211">
        <f>D31*(1+LOOKUP($B32,Prix_HT!$B$6:$B$1000,Prix_HT!$F$6:$F$1000))</f>
        <v>1.615911126011282</v>
      </c>
      <c r="E32" s="466">
        <f>E31*(1+LOOKUP($B32,Prix_HT!$B$6:$B$1000,Prix_HT!$F$6:$F$1000))</f>
        <v>6.2783173442107279E-2</v>
      </c>
      <c r="F32" s="177"/>
      <c r="G32" s="207">
        <v>0.1</v>
      </c>
      <c r="H32" s="208">
        <v>0.05</v>
      </c>
      <c r="I32" s="209">
        <v>0.05</v>
      </c>
      <c r="J32" s="177"/>
    </row>
    <row r="33" spans="2:10" x14ac:dyDescent="0.35">
      <c r="B33" s="193">
        <v>2033</v>
      </c>
      <c r="D33" s="211">
        <f>D32*(1+LOOKUP($B33,Prix_HT!$B$6:$B$1000,Prix_HT!$F$6:$F$1000))</f>
        <v>1.6441895707164795</v>
      </c>
      <c r="E33" s="466">
        <f>E32*(1+LOOKUP($B33,Prix_HT!$B$6:$B$1000,Prix_HT!$F$6:$F$1000))</f>
        <v>6.3881878977344167E-2</v>
      </c>
      <c r="F33" s="177"/>
      <c r="G33" s="207">
        <v>0.1</v>
      </c>
      <c r="H33" s="208">
        <v>0.05</v>
      </c>
      <c r="I33" s="209">
        <v>0.05</v>
      </c>
      <c r="J33" s="177"/>
    </row>
    <row r="34" spans="2:10" x14ac:dyDescent="0.35">
      <c r="B34" s="194">
        <v>2034</v>
      </c>
      <c r="D34" s="211">
        <f>D33*(1+LOOKUP($B34,Prix_HT!$B$6:$B$1000,Prix_HT!$F$6:$F$1000))</f>
        <v>1.672962888204018</v>
      </c>
      <c r="E34" s="466">
        <f>E33*(1+LOOKUP($B34,Prix_HT!$B$6:$B$1000,Prix_HT!$F$6:$F$1000))</f>
        <v>6.4999811859447698E-2</v>
      </c>
      <c r="F34" s="177"/>
      <c r="G34" s="207">
        <v>0.1</v>
      </c>
      <c r="H34" s="208">
        <v>0.05</v>
      </c>
      <c r="I34" s="209">
        <v>0.05</v>
      </c>
      <c r="J34" s="177"/>
    </row>
    <row r="35" spans="2:10" x14ac:dyDescent="0.35">
      <c r="B35" s="193">
        <v>2035</v>
      </c>
      <c r="D35" s="211">
        <f>D34*(1+LOOKUP($B35,Prix_HT!$B$6:$B$1000,Prix_HT!$F$6:$F$1000))</f>
        <v>1.7022397387475885</v>
      </c>
      <c r="E35" s="466">
        <f>E34*(1+LOOKUP($B35,Prix_HT!$B$6:$B$1000,Prix_HT!$F$6:$F$1000))</f>
        <v>6.6137308566988032E-2</v>
      </c>
      <c r="F35" s="177"/>
      <c r="G35" s="207">
        <v>0.1</v>
      </c>
      <c r="H35" s="208">
        <v>0.05</v>
      </c>
      <c r="I35" s="209">
        <v>0.05</v>
      </c>
      <c r="J35" s="177"/>
    </row>
    <row r="36" spans="2:10" x14ac:dyDescent="0.35">
      <c r="B36" s="194">
        <v>2036</v>
      </c>
      <c r="D36" s="211">
        <f>D35*(1+LOOKUP($B36,Prix_HT!$B$6:$B$1000,Prix_HT!$F$6:$F$1000))</f>
        <v>1.7320289341756714</v>
      </c>
      <c r="E36" s="466">
        <f>E35*(1+LOOKUP($B36,Prix_HT!$B$6:$B$1000,Prix_HT!$F$6:$F$1000))</f>
        <v>6.7294711466910323E-2</v>
      </c>
      <c r="F36" s="177"/>
      <c r="G36" s="207">
        <v>0.1</v>
      </c>
      <c r="H36" s="208">
        <v>0.05</v>
      </c>
      <c r="I36" s="209">
        <v>0.05</v>
      </c>
      <c r="J36" s="177"/>
    </row>
    <row r="37" spans="2:10" x14ac:dyDescent="0.35">
      <c r="B37" s="193">
        <v>2037</v>
      </c>
      <c r="D37" s="211">
        <f>D36*(1+LOOKUP($B37,Prix_HT!$B$6:$B$1000,Prix_HT!$F$6:$F$1000))</f>
        <v>1.7623394405237458</v>
      </c>
      <c r="E37" s="466">
        <f>E36*(1+LOOKUP($B37,Prix_HT!$B$6:$B$1000,Prix_HT!$F$6:$F$1000))</f>
        <v>6.8472368917581253E-2</v>
      </c>
      <c r="F37" s="177"/>
      <c r="G37" s="207">
        <v>0.1</v>
      </c>
      <c r="H37" s="208">
        <v>0.05</v>
      </c>
      <c r="I37" s="209">
        <v>0.05</v>
      </c>
      <c r="J37" s="177"/>
    </row>
    <row r="38" spans="2:10" x14ac:dyDescent="0.35">
      <c r="B38" s="194">
        <v>2038</v>
      </c>
      <c r="D38" s="211">
        <f>D37*(1+LOOKUP($B38,Prix_HT!$B$6:$B$1000,Prix_HT!$F$6:$F$1000))</f>
        <v>1.7931803807329114</v>
      </c>
      <c r="E38" s="466">
        <f>E37*(1+LOOKUP($B38,Prix_HT!$B$6:$B$1000,Prix_HT!$F$6:$F$1000))</f>
        <v>6.9670635373638934E-2</v>
      </c>
      <c r="F38" s="177"/>
      <c r="G38" s="207">
        <v>0.1</v>
      </c>
      <c r="H38" s="208">
        <v>0.05</v>
      </c>
      <c r="I38" s="209">
        <v>0.05</v>
      </c>
      <c r="J38" s="177"/>
    </row>
    <row r="39" spans="2:10" x14ac:dyDescent="0.35">
      <c r="B39" s="193">
        <v>2039</v>
      </c>
      <c r="D39" s="211">
        <f>D38*(1+LOOKUP($B39,Prix_HT!$B$6:$B$1000,Prix_HT!$F$6:$F$1000))</f>
        <v>1.8245610373957375</v>
      </c>
      <c r="E39" s="466">
        <f>E38*(1+LOOKUP($B39,Prix_HT!$B$6:$B$1000,Prix_HT!$F$6:$F$1000))</f>
        <v>7.0889871492677614E-2</v>
      </c>
      <c r="F39" s="177"/>
      <c r="G39" s="207">
        <v>0.1</v>
      </c>
      <c r="H39" s="208">
        <v>0.05</v>
      </c>
      <c r="I39" s="209">
        <v>0.05</v>
      </c>
      <c r="J39" s="177"/>
    </row>
    <row r="40" spans="2:10" x14ac:dyDescent="0.35">
      <c r="B40" s="194">
        <v>2040</v>
      </c>
      <c r="D40" s="211">
        <f>D39*(1+LOOKUP($B40,Prix_HT!$B$6:$B$1000,Prix_HT!$F$6:$F$1000))</f>
        <v>1.8564908555501631</v>
      </c>
      <c r="E40" s="466">
        <f>E39*(1+LOOKUP($B40,Prix_HT!$B$6:$B$1000,Prix_HT!$F$6:$F$1000))</f>
        <v>7.2130444243799482E-2</v>
      </c>
      <c r="F40" s="177"/>
      <c r="G40" s="207">
        <v>0.1</v>
      </c>
      <c r="H40" s="208">
        <v>0.05</v>
      </c>
      <c r="I40" s="209">
        <v>0.05</v>
      </c>
      <c r="J40" s="177"/>
    </row>
    <row r="41" spans="2:10" x14ac:dyDescent="0.35">
      <c r="B41" s="193">
        <v>2041</v>
      </c>
      <c r="D41" s="211">
        <f>D40*(1+LOOKUP($B41,Prix_HT!$B$6:$B$1000,Prix_HT!$F$6:$F$1000))</f>
        <v>1.888979445522291</v>
      </c>
      <c r="E41" s="466">
        <f>E40*(1+LOOKUP($B41,Prix_HT!$B$6:$B$1000,Prix_HT!$F$6:$F$1000))</f>
        <v>7.3392727018065984E-2</v>
      </c>
      <c r="F41" s="177"/>
      <c r="G41" s="207">
        <v>0.1</v>
      </c>
      <c r="H41" s="208">
        <v>0.05</v>
      </c>
      <c r="I41" s="209">
        <v>0.05</v>
      </c>
      <c r="J41" s="177"/>
    </row>
    <row r="42" spans="2:10" x14ac:dyDescent="0.35">
      <c r="B42" s="194">
        <v>2042</v>
      </c>
      <c r="D42" s="211">
        <f>D41*(1+LOOKUP($B42,Prix_HT!$B$6:$B$1000,Prix_HT!$F$6:$F$1000))</f>
        <v>1.9220365858189312</v>
      </c>
      <c r="E42" s="466">
        <f>E41*(1+LOOKUP($B42,Prix_HT!$B$6:$B$1000,Prix_HT!$F$6:$F$1000))</f>
        <v>7.4677099740882144E-2</v>
      </c>
      <c r="F42" s="177"/>
      <c r="G42" s="207">
        <v>0.1</v>
      </c>
      <c r="H42" s="208">
        <v>0.05</v>
      </c>
      <c r="I42" s="209">
        <v>0.05</v>
      </c>
      <c r="J42" s="177"/>
    </row>
    <row r="43" spans="2:10" x14ac:dyDescent="0.35">
      <c r="B43" s="193">
        <v>2043</v>
      </c>
      <c r="D43" s="211">
        <f>D42*(1+LOOKUP($B43,Prix_HT!$B$6:$B$1000,Prix_HT!$F$6:$F$1000))</f>
        <v>1.9556722260707626</v>
      </c>
      <c r="E43" s="466">
        <f>E42*(1+LOOKUP($B43,Prix_HT!$B$6:$B$1000,Prix_HT!$F$6:$F$1000))</f>
        <v>7.5983948986347583E-2</v>
      </c>
      <c r="F43" s="177"/>
      <c r="G43" s="207">
        <v>0.1</v>
      </c>
      <c r="H43" s="208">
        <v>0.05</v>
      </c>
      <c r="I43" s="209">
        <v>0.05</v>
      </c>
      <c r="J43" s="177"/>
    </row>
    <row r="44" spans="2:10" x14ac:dyDescent="0.35">
      <c r="B44" s="194">
        <v>2044</v>
      </c>
      <c r="D44" s="211">
        <f>D43*(1+LOOKUP($B44,Prix_HT!$B$6:$B$1000,Prix_HT!$F$6:$F$1000))</f>
        <v>1.9898964900270011</v>
      </c>
      <c r="E44" s="466">
        <f>E43*(1+LOOKUP($B44,Prix_HT!$B$6:$B$1000,Prix_HT!$F$6:$F$1000))</f>
        <v>7.7313668093608665E-2</v>
      </c>
      <c r="F44" s="177"/>
      <c r="G44" s="207">
        <v>0.1</v>
      </c>
      <c r="H44" s="208">
        <v>0.05</v>
      </c>
      <c r="I44" s="209">
        <v>0.05</v>
      </c>
      <c r="J44" s="177"/>
    </row>
    <row r="45" spans="2:10" x14ac:dyDescent="0.35">
      <c r="B45" s="193">
        <v>2045</v>
      </c>
      <c r="D45" s="211">
        <f>D44*(1+LOOKUP($B45,Prix_HT!$B$6:$B$1000,Prix_HT!$F$6:$F$1000))</f>
        <v>2.0247196786024739</v>
      </c>
      <c r="E45" s="466">
        <f>E44*(1+LOOKUP($B45,Prix_HT!$B$6:$B$1000,Prix_HT!$F$6:$F$1000))</f>
        <v>7.8666657285246827E-2</v>
      </c>
      <c r="F45" s="177"/>
      <c r="G45" s="207">
        <v>0.1</v>
      </c>
      <c r="H45" s="208">
        <v>0.05</v>
      </c>
      <c r="I45" s="209">
        <v>0.05</v>
      </c>
      <c r="J45" s="177"/>
    </row>
    <row r="46" spans="2:10" x14ac:dyDescent="0.35">
      <c r="B46" s="194">
        <v>2046</v>
      </c>
      <c r="D46" s="211">
        <f>D45*(1+LOOKUP($B46,Prix_HT!$B$6:$B$1000,Prix_HT!$F$6:$F$1000))</f>
        <v>2.0601522729780175</v>
      </c>
      <c r="E46" s="466">
        <f>E45*(1+LOOKUP($B46,Prix_HT!$B$6:$B$1000,Prix_HT!$F$6:$F$1000))</f>
        <v>8.0043323787738652E-2</v>
      </c>
      <c r="F46" s="177"/>
      <c r="G46" s="207">
        <v>0.1</v>
      </c>
      <c r="H46" s="208">
        <v>0.05</v>
      </c>
      <c r="I46" s="209">
        <v>0.05</v>
      </c>
      <c r="J46" s="177"/>
    </row>
    <row r="47" spans="2:10" x14ac:dyDescent="0.35">
      <c r="B47" s="193">
        <v>2047</v>
      </c>
      <c r="D47" s="211">
        <f>D46*(1+LOOKUP($B47,Prix_HT!$B$6:$B$1000,Prix_HT!$F$6:$F$1000))</f>
        <v>2.0962049377551328</v>
      </c>
      <c r="E47" s="466">
        <f>E46*(1+LOOKUP($B47,Prix_HT!$B$6:$B$1000,Prix_HT!$F$6:$F$1000))</f>
        <v>8.1444081954024083E-2</v>
      </c>
      <c r="F47" s="177"/>
      <c r="G47" s="207">
        <v>0.1</v>
      </c>
      <c r="H47" s="208">
        <v>0.05</v>
      </c>
      <c r="I47" s="209">
        <v>0.05</v>
      </c>
      <c r="J47" s="177"/>
    </row>
    <row r="48" spans="2:10" x14ac:dyDescent="0.35">
      <c r="B48" s="194">
        <v>2048</v>
      </c>
      <c r="D48" s="211">
        <f>D47*(1+LOOKUP($B48,Prix_HT!$B$6:$B$1000,Prix_HT!$F$6:$F$1000))</f>
        <v>2.132888524165848</v>
      </c>
      <c r="E48" s="466">
        <f>E47*(1+LOOKUP($B48,Prix_HT!$B$6:$B$1000,Prix_HT!$F$6:$F$1000))</f>
        <v>8.2869353388219505E-2</v>
      </c>
      <c r="F48" s="177"/>
      <c r="G48" s="207">
        <v>0.1</v>
      </c>
      <c r="H48" s="208">
        <v>0.05</v>
      </c>
      <c r="I48" s="209">
        <v>0.05</v>
      </c>
      <c r="J48" s="177"/>
    </row>
    <row r="49" spans="2:10" x14ac:dyDescent="0.35">
      <c r="B49" s="193">
        <v>2049</v>
      </c>
      <c r="D49" s="211">
        <f>D48*(1+LOOKUP($B49,Prix_HT!$B$6:$B$1000,Prix_HT!$F$6:$F$1000))</f>
        <v>2.1702140733387503</v>
      </c>
      <c r="E49" s="466">
        <f>E48*(1+LOOKUP($B49,Prix_HT!$B$6:$B$1000,Prix_HT!$F$6:$F$1000))</f>
        <v>8.4319567072513354E-2</v>
      </c>
      <c r="F49" s="177"/>
      <c r="G49" s="207">
        <v>0.1</v>
      </c>
      <c r="H49" s="208">
        <v>0.05</v>
      </c>
      <c r="I49" s="209">
        <v>0.05</v>
      </c>
      <c r="J49" s="177"/>
    </row>
    <row r="50" spans="2:10" x14ac:dyDescent="0.35">
      <c r="B50" s="194">
        <v>2050</v>
      </c>
      <c r="D50" s="211">
        <f>D49*(1+LOOKUP($B50,Prix_HT!$B$6:$B$1000,Prix_HT!$F$6:$F$1000))</f>
        <v>2.2081928196221785</v>
      </c>
      <c r="E50" s="466">
        <f>E49*(1+LOOKUP($B50,Prix_HT!$B$6:$B$1000,Prix_HT!$F$6:$F$1000))</f>
        <v>8.5795159496282344E-2</v>
      </c>
      <c r="F50" s="177"/>
      <c r="G50" s="207">
        <v>0.1</v>
      </c>
      <c r="H50" s="208">
        <v>0.05</v>
      </c>
      <c r="I50" s="209">
        <v>0.05</v>
      </c>
      <c r="J50" s="177"/>
    </row>
    <row r="51" spans="2:10" x14ac:dyDescent="0.35">
      <c r="B51" s="193">
        <v>2051</v>
      </c>
      <c r="D51" s="211">
        <f>D50*(1+LOOKUP($B51,Prix_HT!$B$6:$B$1000,Prix_HT!$F$6:$F$1000))</f>
        <v>2.2468361939655668</v>
      </c>
      <c r="E51" s="466">
        <f>E50*(1+LOOKUP($B51,Prix_HT!$B$6:$B$1000,Prix_HT!$F$6:$F$1000))</f>
        <v>8.7296574787467288E-2</v>
      </c>
      <c r="F51" s="177"/>
      <c r="G51" s="207">
        <v>0.1</v>
      </c>
      <c r="H51" s="208">
        <v>0.05</v>
      </c>
      <c r="I51" s="209">
        <v>0.05</v>
      </c>
      <c r="J51" s="177"/>
    </row>
    <row r="52" spans="2:10" x14ac:dyDescent="0.35">
      <c r="B52" s="194">
        <v>2052</v>
      </c>
      <c r="D52" s="211">
        <f>D51*(1+LOOKUP($B52,Prix_HT!$B$6:$B$1000,Prix_HT!$F$6:$F$1000))</f>
        <v>2.2861558273599645</v>
      </c>
      <c r="E52" s="466">
        <f>E51*(1+LOOKUP($B52,Prix_HT!$B$6:$B$1000,Prix_HT!$F$6:$F$1000))</f>
        <v>8.8824264846247974E-2</v>
      </c>
      <c r="F52" s="177"/>
      <c r="G52" s="207">
        <v>0.1</v>
      </c>
      <c r="H52" s="208">
        <v>0.05</v>
      </c>
      <c r="I52" s="209">
        <v>0.05</v>
      </c>
      <c r="J52" s="177"/>
    </row>
    <row r="53" spans="2:10" x14ac:dyDescent="0.35">
      <c r="B53" s="193">
        <v>2053</v>
      </c>
      <c r="D53" s="211">
        <f>D52*(1+LOOKUP($B53,Prix_HT!$B$6:$B$1000,Prix_HT!$F$6:$F$1000))</f>
        <v>2.326163554338764</v>
      </c>
      <c r="E53" s="466">
        <f>E52*(1+LOOKUP($B53,Prix_HT!$B$6:$B$1000,Prix_HT!$F$6:$F$1000))</f>
        <v>9.0378689481057317E-2</v>
      </c>
      <c r="F53" s="177"/>
      <c r="G53" s="207">
        <v>0.1</v>
      </c>
      <c r="H53" s="208">
        <v>0.05</v>
      </c>
      <c r="I53" s="209">
        <v>0.05</v>
      </c>
      <c r="J53" s="177"/>
    </row>
    <row r="54" spans="2:10" x14ac:dyDescent="0.35">
      <c r="B54" s="194">
        <v>2054</v>
      </c>
      <c r="D54" s="211">
        <f>D53*(1+LOOKUP($B54,Prix_HT!$B$6:$B$1000,Prix_HT!$F$6:$F$1000))</f>
        <v>2.3668714165396927</v>
      </c>
      <c r="E54" s="466">
        <f>E53*(1+LOOKUP($B54,Prix_HT!$B$6:$B$1000,Prix_HT!$F$6:$F$1000))</f>
        <v>9.1960316546975826E-2</v>
      </c>
      <c r="F54" s="177"/>
      <c r="G54" s="207">
        <v>0.1</v>
      </c>
      <c r="H54" s="208">
        <v>0.05</v>
      </c>
      <c r="I54" s="209">
        <v>0.05</v>
      </c>
      <c r="J54" s="177"/>
    </row>
    <row r="55" spans="2:10" x14ac:dyDescent="0.35">
      <c r="B55" s="193">
        <v>2055</v>
      </c>
      <c r="D55" s="211">
        <f>D54*(1+LOOKUP($B55,Prix_HT!$B$6:$B$1000,Prix_HT!$F$6:$F$1000))</f>
        <v>2.4082916663291374</v>
      </c>
      <c r="E55" s="466">
        <f>E54*(1+LOOKUP($B55,Prix_HT!$B$6:$B$1000,Prix_HT!$F$6:$F$1000))</f>
        <v>9.3569622086547913E-2</v>
      </c>
      <c r="F55" s="177"/>
      <c r="G55" s="207">
        <v>0.1</v>
      </c>
      <c r="H55" s="208">
        <v>0.05</v>
      </c>
      <c r="I55" s="209">
        <v>0.05</v>
      </c>
      <c r="J55" s="177"/>
    </row>
    <row r="56" spans="2:10" x14ac:dyDescent="0.35">
      <c r="B56" s="194">
        <v>2056</v>
      </c>
      <c r="D56" s="211">
        <f>D55*(1+LOOKUP($B56,Prix_HT!$B$6:$B$1000,Prix_HT!$F$6:$F$1000))</f>
        <v>2.4504367704898975</v>
      </c>
      <c r="E56" s="466">
        <f>E55*(1+LOOKUP($B56,Prix_HT!$B$6:$B$1000,Prix_HT!$F$6:$F$1000))</f>
        <v>9.5207090473062514E-2</v>
      </c>
      <c r="F56" s="177"/>
      <c r="G56" s="207">
        <v>0.1</v>
      </c>
      <c r="H56" s="208">
        <v>0.05</v>
      </c>
      <c r="I56" s="209">
        <v>0.05</v>
      </c>
      <c r="J56" s="177"/>
    </row>
    <row r="57" spans="2:10" x14ac:dyDescent="0.35">
      <c r="B57" s="193">
        <v>2057</v>
      </c>
      <c r="D57" s="211">
        <f>D56*(1+LOOKUP($B57,Prix_HT!$B$6:$B$1000,Prix_HT!$F$6:$F$1000))</f>
        <v>2.4933194139734707</v>
      </c>
      <c r="E57" s="466">
        <f>E56*(1+LOOKUP($B57,Prix_HT!$B$6:$B$1000,Prix_HT!$F$6:$F$1000))</f>
        <v>9.6873214556341111E-2</v>
      </c>
      <c r="F57" s="177"/>
      <c r="G57" s="207">
        <v>0.1</v>
      </c>
      <c r="H57" s="208">
        <v>0.05</v>
      </c>
      <c r="I57" s="209">
        <v>0.05</v>
      </c>
      <c r="J57" s="177"/>
    </row>
    <row r="58" spans="2:10" x14ac:dyDescent="0.35">
      <c r="B58" s="194">
        <v>2058</v>
      </c>
      <c r="D58" s="211">
        <f>D57*(1+LOOKUP($B58,Prix_HT!$B$6:$B$1000,Prix_HT!$F$6:$F$1000))</f>
        <v>2.5369525037180067</v>
      </c>
      <c r="E58" s="466">
        <f>E57*(1+LOOKUP($B58,Prix_HT!$B$6:$B$1000,Prix_HT!$F$6:$F$1000))</f>
        <v>9.8568495811077086E-2</v>
      </c>
      <c r="F58" s="177"/>
      <c r="G58" s="207">
        <v>0.1</v>
      </c>
      <c r="H58" s="208">
        <v>0.05</v>
      </c>
      <c r="I58" s="209">
        <v>0.05</v>
      </c>
      <c r="J58" s="177"/>
    </row>
    <row r="59" spans="2:10" x14ac:dyDescent="0.35">
      <c r="B59" s="193">
        <v>2059</v>
      </c>
      <c r="D59" s="211">
        <f>D58*(1+LOOKUP($B59,Prix_HT!$B$6:$B$1000,Prix_HT!$F$6:$F$1000))</f>
        <v>2.5813491725330722</v>
      </c>
      <c r="E59" s="466">
        <f>E58*(1+LOOKUP($B59,Prix_HT!$B$6:$B$1000,Prix_HT!$F$6:$F$1000))</f>
        <v>0.10029344448777094</v>
      </c>
      <c r="F59" s="177"/>
      <c r="G59" s="207">
        <v>0.1</v>
      </c>
      <c r="H59" s="208">
        <v>0.05</v>
      </c>
      <c r="I59" s="209">
        <v>0.05</v>
      </c>
      <c r="J59" s="177"/>
    </row>
    <row r="60" spans="2:10" x14ac:dyDescent="0.35">
      <c r="B60" s="194">
        <v>2060</v>
      </c>
      <c r="D60" s="211">
        <f>D59*(1+LOOKUP($B60,Prix_HT!$B$6:$B$1000,Prix_HT!$F$6:$F$1000))</f>
        <v>2.6265227830524012</v>
      </c>
      <c r="E60" s="466">
        <f>E59*(1+LOOKUP($B60,Prix_HT!$B$6:$B$1000,Prix_HT!$F$6:$F$1000))</f>
        <v>0.10204857976630695</v>
      </c>
      <c r="F60" s="177"/>
      <c r="G60" s="207">
        <v>0.1</v>
      </c>
      <c r="H60" s="208">
        <v>0.05</v>
      </c>
      <c r="I60" s="209">
        <v>0.05</v>
      </c>
      <c r="J60" s="177"/>
    </row>
    <row r="61" spans="2:10" x14ac:dyDescent="0.35">
      <c r="B61" s="193">
        <v>2061</v>
      </c>
      <c r="D61" s="211">
        <f>D60*(1+LOOKUP($B61,Prix_HT!$B$6:$B$1000,Prix_HT!$F$6:$F$1000))</f>
        <v>2.6724869317558184</v>
      </c>
      <c r="E61" s="466">
        <f>E60*(1+LOOKUP($B61,Prix_HT!$B$6:$B$1000,Prix_HT!$F$6:$F$1000))</f>
        <v>0.10383442991221732</v>
      </c>
      <c r="F61" s="177"/>
      <c r="G61" s="207">
        <v>0.1</v>
      </c>
      <c r="H61" s="208">
        <v>0.05</v>
      </c>
      <c r="I61" s="209">
        <v>0.05</v>
      </c>
      <c r="J61" s="177"/>
    </row>
    <row r="62" spans="2:10" x14ac:dyDescent="0.35">
      <c r="B62" s="194">
        <v>2062</v>
      </c>
      <c r="D62" s="211">
        <f>D61*(1+LOOKUP($B62,Prix_HT!$B$6:$B$1000,Prix_HT!$F$6:$F$1000))</f>
        <v>2.7192554530615456</v>
      </c>
      <c r="E62" s="466">
        <f>E61*(1+LOOKUP($B62,Prix_HT!$B$6:$B$1000,Prix_HT!$F$6:$F$1000))</f>
        <v>0.10565153243568114</v>
      </c>
      <c r="F62" s="177"/>
      <c r="G62" s="207">
        <v>0.1</v>
      </c>
      <c r="H62" s="208">
        <v>0.05</v>
      </c>
      <c r="I62" s="209">
        <v>0.05</v>
      </c>
      <c r="J62" s="177"/>
    </row>
    <row r="63" spans="2:10" x14ac:dyDescent="0.35">
      <c r="B63" s="193">
        <v>2063</v>
      </c>
      <c r="D63" s="211">
        <f>D62*(1+LOOKUP($B63,Prix_HT!$B$6:$B$1000,Prix_HT!$F$6:$F$1000))</f>
        <v>2.766842423490123</v>
      </c>
      <c r="E63" s="466">
        <f>E62*(1+LOOKUP($B63,Prix_HT!$B$6:$B$1000,Prix_HT!$F$6:$F$1000))</f>
        <v>0.10750043425330556</v>
      </c>
      <c r="F63" s="177"/>
      <c r="G63" s="207">
        <v>0.1</v>
      </c>
      <c r="H63" s="208">
        <v>0.05</v>
      </c>
      <c r="I63" s="209">
        <v>0.05</v>
      </c>
      <c r="J63" s="177"/>
    </row>
    <row r="64" spans="2:10" x14ac:dyDescent="0.35">
      <c r="B64" s="194">
        <v>2064</v>
      </c>
      <c r="D64" s="211">
        <f>D63*(1+LOOKUP($B64,Prix_HT!$B$6:$B$1000,Prix_HT!$F$6:$F$1000))</f>
        <v>2.8152621659012005</v>
      </c>
      <c r="E64" s="466">
        <f>E63*(1+LOOKUP($B64,Prix_HT!$B$6:$B$1000,Prix_HT!$F$6:$F$1000))</f>
        <v>0.10938169185273842</v>
      </c>
      <c r="F64" s="177"/>
      <c r="G64" s="207">
        <v>0.1</v>
      </c>
      <c r="H64" s="208">
        <v>0.05</v>
      </c>
      <c r="I64" s="209">
        <v>0.05</v>
      </c>
      <c r="J64" s="177"/>
    </row>
    <row r="65" spans="2:10" x14ac:dyDescent="0.35">
      <c r="B65" s="193">
        <v>2065</v>
      </c>
      <c r="D65" s="211">
        <f>D64*(1+LOOKUP($B65,Prix_HT!$B$6:$B$1000,Prix_HT!$F$6:$F$1000))</f>
        <v>2.8645292538044718</v>
      </c>
      <c r="E65" s="466">
        <f>E64*(1+LOOKUP($B65,Prix_HT!$B$6:$B$1000,Prix_HT!$F$6:$F$1000))</f>
        <v>0.11129587146016136</v>
      </c>
      <c r="F65" s="177"/>
      <c r="G65" s="207">
        <v>0.1</v>
      </c>
      <c r="H65" s="208">
        <v>0.05</v>
      </c>
      <c r="I65" s="209">
        <v>0.05</v>
      </c>
      <c r="J65" s="177"/>
    </row>
    <row r="66" spans="2:10" x14ac:dyDescent="0.35">
      <c r="B66" s="194">
        <v>2066</v>
      </c>
      <c r="D66" s="211">
        <f>D65*(1+LOOKUP($B66,Prix_HT!$B$6:$B$1000,Prix_HT!$F$6:$F$1000))</f>
        <v>2.9146585157460501</v>
      </c>
      <c r="E66" s="466">
        <f>E65*(1+LOOKUP($B66,Prix_HT!$B$6:$B$1000,Prix_HT!$F$6:$F$1000))</f>
        <v>0.11324354921071419</v>
      </c>
      <c r="F66" s="177"/>
      <c r="G66" s="207">
        <v>0.1</v>
      </c>
      <c r="H66" s="208">
        <v>0.05</v>
      </c>
      <c r="I66" s="209">
        <v>0.05</v>
      </c>
    </row>
    <row r="67" spans="2:10" x14ac:dyDescent="0.35">
      <c r="B67" s="193">
        <v>2067</v>
      </c>
      <c r="D67" s="211">
        <f>D66*(1+LOOKUP($B67,Prix_HT!$B$6:$B$1000,Prix_HT!$F$6:$F$1000))</f>
        <v>2.965665039771606</v>
      </c>
      <c r="E67" s="466">
        <f>E66*(1+LOOKUP($B67,Prix_HT!$B$6:$B$1000,Prix_HT!$F$6:$F$1000))</f>
        <v>0.1152253113219017</v>
      </c>
      <c r="G67" s="207">
        <v>0.1</v>
      </c>
      <c r="H67" s="208">
        <v>0.05</v>
      </c>
      <c r="I67" s="209">
        <v>0.05</v>
      </c>
    </row>
    <row r="68" spans="2:10" x14ac:dyDescent="0.35">
      <c r="B68" s="194">
        <v>2068</v>
      </c>
      <c r="D68" s="211">
        <f>D67*(1+LOOKUP($B68,Prix_HT!$B$6:$B$1000,Prix_HT!$F$6:$F$1000))</f>
        <v>3.0175641779676092</v>
      </c>
      <c r="E68" s="466">
        <f>E67*(1+LOOKUP($B68,Prix_HT!$B$6:$B$1000,Prix_HT!$F$6:$F$1000))</f>
        <v>0.11724175427003498</v>
      </c>
      <c r="G68" s="207">
        <v>0.1</v>
      </c>
      <c r="H68" s="208">
        <v>0.05</v>
      </c>
      <c r="I68" s="209">
        <v>0.05</v>
      </c>
    </row>
    <row r="69" spans="2:10" x14ac:dyDescent="0.35">
      <c r="B69" s="193">
        <v>2069</v>
      </c>
      <c r="D69" s="211">
        <f>D68*(1+LOOKUP($B69,Prix_HT!$B$6:$B$1000,Prix_HT!$F$6:$F$1000))</f>
        <v>3.0703715510820424</v>
      </c>
      <c r="E69" s="466">
        <f>E68*(1+LOOKUP($B69,Prix_HT!$B$6:$B$1000,Prix_HT!$F$6:$F$1000))</f>
        <v>0.11929348496976061</v>
      </c>
      <c r="G69" s="207">
        <v>0.1</v>
      </c>
      <c r="H69" s="208">
        <v>0.05</v>
      </c>
      <c r="I69" s="209">
        <v>0.05</v>
      </c>
    </row>
    <row r="70" spans="2:10" ht="15" thickBot="1" x14ac:dyDescent="0.4">
      <c r="B70" s="225">
        <v>2070</v>
      </c>
      <c r="D70" s="213">
        <f>D69*(1+LOOKUP($B70,Prix_HT!$B$6:$B$1000,Prix_HT!$F$6:$F$1000))</f>
        <v>3.1241030532259781</v>
      </c>
      <c r="E70" s="467">
        <f>E69*(1+LOOKUP($B70,Prix_HT!$B$6:$B$1000,Prix_HT!$F$6:$F$1000))</f>
        <v>0.12138112095673143</v>
      </c>
      <c r="G70" s="222">
        <v>0.1</v>
      </c>
      <c r="H70" s="223">
        <v>0.05</v>
      </c>
      <c r="I70" s="224">
        <v>0.05</v>
      </c>
    </row>
  </sheetData>
  <mergeCells count="2">
    <mergeCell ref="D2:E2"/>
    <mergeCell ref="G2:I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Info</vt:lpstr>
      <vt:lpstr>Revalo_RB</vt:lpstr>
      <vt:lpstr>Revalo_Inval</vt:lpstr>
      <vt:lpstr>ASPA</vt:lpstr>
      <vt:lpstr>Minima</vt:lpstr>
      <vt:lpstr>Prix_HT</vt:lpstr>
      <vt:lpstr>Sal_valid</vt:lpstr>
      <vt:lpstr>Smic_AVPF</vt:lpstr>
      <vt:lpstr>Tx_CNAV</vt:lpstr>
      <vt:lpstr>AGIRC-ARRCO</vt:lpstr>
      <vt:lpstr>ARRCO</vt:lpstr>
      <vt:lpstr>AGIRC</vt:lpstr>
      <vt:lpstr>RAFP</vt:lpstr>
    </vt:vector>
  </TitlesOfParts>
  <Company>INSEE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FNR</dc:creator>
  <cp:lastModifiedBy>NORTIER-RIBORDY Frederique</cp:lastModifiedBy>
  <dcterms:created xsi:type="dcterms:W3CDTF">2013-12-19T14:53:47Z</dcterms:created>
  <dcterms:modified xsi:type="dcterms:W3CDTF">2026-04-28T15:55:18Z</dcterms:modified>
</cp:coreProperties>
</file>